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OPĆI PODACI" sheetId="1" r:id="rId1"/>
    <sheet name="RDG" sheetId="2" r:id="rId2"/>
    <sheet name="Bilanca" sheetId="3" r:id="rId3"/>
    <sheet name="NT_I 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<sst xmlns="http://schemas.openxmlformats.org/spreadsheetml/2006/main" count="399" uniqueCount="349">
  <si>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</si>
  <si>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</si>
  <si>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</si>
  <si>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</si>
  <si>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</si>
  <si>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</si>
  <si>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</si>
  <si>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</si>
  <si>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</si>
  <si>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</si>
  <si>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</si>
  <si>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</si>
  <si>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</si>
  <si>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</si>
  <si>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</si>
  <si>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</si>
  <si>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</si>
  <si>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</si>
  <si>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</si>
  <si>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</si>
  <si>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</si>
  <si>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</si>
  <si>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</si>
  <si>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</si>
  <si>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</si>
  <si>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</si>
  <si>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</si>
  <si>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</si>
  <si>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</si>
  <si>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</si>
  <si>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</si>
  <si>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</si>
  <si>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</si>
  <si>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</si>
  <si>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</si>
  <si>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</si>
  <si>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</si>
  <si>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</si>
  <si>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</si>
  <si>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</si>
  <si>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</si>
  <si>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</si>
  <si>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</si>
  <si>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</si>
  <si>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</si>
  <si>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</si>
  <si>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</si>
  <si>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</si>
  <si>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</si>
  <si>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</si>
  <si>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</si>
  <si>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</si>
  <si>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</si>
  <si>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</si>
  <si>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</si>
  <si>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</si>
  <si>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</si>
  <si>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</si>
  <si>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</si>
  <si>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</si>
  <si>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</si>
  <si>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</si>
  <si>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</si>
  <si>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</si>
  <si>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</si>
  <si>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</si>
  <si>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</si>
  <si>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</si>
  <si>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</si>
  <si>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</si>
  <si>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</si>
  <si>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</si>
  <si>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</si>
  <si>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</si>
  <si>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</si>
  <si>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</si>
  <si>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</si>
  <si>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</si>
  <si>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</si>
  <si>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</si>
  <si>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</si>
  <si>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</si>
  <si>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</si>
  <si>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</si>
  <si>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</si>
  <si>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</si>
  <si>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</si>
  <si>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</si>
  <si>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</si>
  <si>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</si>
  <si>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</si>
  <si>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</si>
  <si>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</si>
  <si>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</si>
  <si>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</si>
  <si>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</si>
  <si>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</si>
  <si>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</si>
  <si>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</si>
  <si>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</si>
  <si>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</si>
  <si>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</si>
  <si>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</si>
  <si>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</si>
  <si>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</si>
  <si>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</si>
  <si>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</si>
  <si>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</si>
  <si>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</si>
  <si>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</si>
  <si>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</si>
  <si>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</si>
  <si>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</si>
  <si>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</si>
  <si>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</si>
  <si>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</si>
  <si>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</si>
  <si>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</si>
  <si>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</si>
  <si>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</si>
  <si>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</si>
  <si>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</si>
  <si>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</si>
  <si>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</si>
  <si>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</si>
  <si>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</si>
  <si>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</si>
  <si>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</si>
  <si>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</si>
  <si>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</si>
  <si>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</si>
  <si>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</si>
  <si>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</si>
  <si>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</si>
  <si>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</si>
  <si>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</si>
  <si>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</si>
  <si>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</si>
  <si>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</si>
  <si>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</si>
  <si>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</si>
  <si>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</si>
  <si>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</si>
  <si>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</si>
  <si>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</si>
  <si>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</si>
  <si>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</si>
  <si>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</si>
  <si>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</si>
  <si>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</si>
  <si>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</si>
  <si>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</si>
  <si>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</si>
  <si>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</si>
  <si>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</si>
  <si>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</si>
  <si>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</si>
  <si>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</si>
  <si>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</si>
  <si>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</si>
  <si>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</si>
  <si>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</si>
  <si>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</si>
  <si>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</si>
  <si>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</si>
  <si>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</si>
  <si>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</si>
  <si>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</si>
  <si>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</si>
  <si>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</si>
  <si>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</si>
  <si>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</si>
  <si>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</si>
  <si>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</si>
  <si>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</si>
  <si>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</si>
  <si>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</si>
  <si>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</si>
  <si>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</si>
  <si>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</si>
  <si>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</si>
  <si>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</si>
  <si>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</si>
  <si>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</si>
  <si>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</si>
  <si>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</si>
  <si>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</si>
  <si>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</si>
  <si>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</si>
  <si>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</si>
  <si>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</si>
  <si>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</si>
  <si>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</si>
  <si>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</si>
  <si>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</si>
  <si>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</si>
  <si>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</si>
  <si>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</si>
  <si>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</si>
  <si>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</si>
  <si>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</si>
  <si>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</si>
  <si>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</si>
  <si>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</si>
  <si>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</si>
  <si>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</si>
  <si>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</si>
  <si>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</si>
  <si>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</si>
  <si>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</si>
  <si>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</si>
  <si>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</si>
  <si>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</si>
  <si>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</si>
  <si>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</si>
  <si>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</si>
  <si>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</si>
  <si>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</si>
  <si>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</si>
  <si>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</si>
  <si>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</si>
  <si>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</si>
  <si>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</si>
  <si>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</si>
  <si>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</si>
  <si>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</si>
  <si>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</si>
  <si>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</si>
  <si>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</si>
  <si>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</si>
  <si>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</si>
  <si>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</si>
  <si>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</si>
  <si>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</si>
  <si>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</si>
  <si>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</si>
  <si>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</si>
  <si>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</si>
  <si>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</si>
  <si>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</si>
  <si>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</si>
  <si>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</si>
  <si>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</si>
  <si>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</si>
  <si>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</si>
  <si>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</si>
  <si>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</si>
  <si>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</si>
  <si>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</si>
  <si>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</si>
  <si>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</si>
  <si>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</si>
  <si>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</si>
  <si>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</si>
  <si>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</si>
  <si>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</si>
  <si>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</si>
  <si>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</si>
  <si>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</si>
  <si>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</si>
  <si>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</si>
  <si>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</si>
  <si>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</si>
  <si>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</si>
  <si>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</si>
  <si>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</si>
  <si>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</si>
  <si>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</si>
  <si>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</si>
  <si>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</si>
  <si>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</si>
  <si>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</si>
  <si>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</si>
  <si>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</si>
  <si>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</si>
  <si>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</si>
  <si>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</si>
  <si>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</si>
  <si>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</si>
  <si>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</si>
  <si>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</si>
  <si>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</si>
  <si>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</si>
  <si>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</si>
  <si>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</si>
  <si>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</si>
  <si>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</si>
  <si>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</si>
  <si>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</si>
  <si>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</si>
  <si>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</si>
  <si>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</si>
  <si>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</si>
  <si>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</si>
  <si>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</si>
  <si>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</si>
  <si>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</si>
  <si>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</si>
  <si>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</si>
  <si>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</si>
  <si>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</si>
  <si>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</si>
  <si>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</si>
  <si>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</si>
  <si>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</si>
  <si>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</si>
  <si>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</si>
  <si>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</si>
  <si>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</si>
  <si>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</si>
  <si>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</si>
  <si>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</si>
  <si>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</si>
  <si>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</si>
  <si>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</si>
  <si>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</si>
  <si>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</si>
  <si>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</si>
  <si>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</si>
  <si>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</si>
  <si>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</si>
  <si>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</si>
  <si>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SLOBODNA DALMACIJA d.d.</t>
  </si>
  <si>
    <t xml:space="preserve">Obveznik: SLOBODNA DALMACIJA d.d </t>
  </si>
  <si>
    <t>Kumulativno</t>
  </si>
  <si>
    <t>Tromjesečje</t>
  </si>
  <si>
    <t>1.1.2012.</t>
  </si>
  <si>
    <t>31.12.2012.</t>
  </si>
  <si>
    <t>u razdoblju 1.1.2012. do 31.12.2012.</t>
  </si>
  <si>
    <t>stanje na dan 31.12.2012.</t>
  </si>
  <si>
    <t>u razdoblju 1.1.2012.do 31.12.2012.</t>
  </si>
  <si>
    <t>Obveznik: 35075764438 SLOBODNA DALMACIJA d.d.</t>
  </si>
  <si>
    <t>AOP
oznaka</t>
  </si>
  <si>
    <t>DODATAK BILANCI (popunjava poduzetnik koji sastavlja konsolidirani financijski izvještaj)</t>
  </si>
  <si>
    <t>Razlika
2012-2011</t>
  </si>
  <si>
    <t>Index
2012 vs. 2011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</si>
  <si>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</si>
  <si>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</si>
  <si>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</si>
  <si>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</si>
  <si>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</si>
  <si>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</si>
  <si>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</si>
  <si>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</si>
  <si>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</si>
  <si>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</si>
  <si>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</si>
  <si>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</si>
  <si>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r>
      <t>IV. NETO OSTALA SVEOBUHVATNA DOBIT ILI GUBITAK
      RAZDOBLJA</t>
    </r>
    <r>
      <rPr>
        <sz val="9"/>
        <rFont val="Calibri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</si>
</sst>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6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8" applyFont="1">
      <alignment/>
      <protection/>
    </xf>
    <xf numFmtId="0" fontId="0" fillId="0" borderId="0" xfId="58" applyFo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Protection="1">
      <alignment/>
      <protection hidden="1"/>
    </xf>
    <xf numFmtId="0" fontId="3" fillId="0" borderId="17" xfId="58" applyFont="1" applyBorder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8" applyFont="1" applyBorder="1">
      <alignment/>
      <protection/>
    </xf>
    <xf numFmtId="0" fontId="3" fillId="0" borderId="22" xfId="58" applyFont="1" applyBorder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15" xfId="58" applyFont="1" applyFill="1" applyBorder="1" applyAlignment="1" applyProtection="1">
      <alignment vertical="center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3" fillId="0" borderId="15" xfId="58" applyFont="1" applyBorder="1" applyProtection="1">
      <alignment/>
      <protection hidden="1"/>
    </xf>
    <xf numFmtId="0" fontId="11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15" xfId="58" applyFont="1" applyBorder="1" applyAlignment="1" applyProtection="1">
      <alignment horizontal="right"/>
      <protection hidden="1"/>
    </xf>
    <xf numFmtId="0" fontId="3" fillId="0" borderId="23" xfId="58" applyFont="1" applyBorder="1" applyProtection="1">
      <alignment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23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 applyProtection="1">
      <alignment vertical="top"/>
      <protection hidden="1"/>
    </xf>
    <xf numFmtId="0" fontId="3" fillId="0" borderId="0" xfId="58" applyFont="1" applyBorder="1">
      <alignment/>
      <protection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0" fontId="3" fillId="0" borderId="15" xfId="58" applyFont="1" applyBorder="1">
      <alignment/>
      <protection/>
    </xf>
    <xf numFmtId="0" fontId="3" fillId="0" borderId="23" xfId="58" applyFont="1" applyBorder="1" applyAlignment="1" applyProtection="1">
      <alignment horizontal="left" vertical="top" indent="2"/>
      <protection hidden="1"/>
    </xf>
    <xf numFmtId="0" fontId="3" fillId="0" borderId="23" xfId="58" applyFont="1" applyBorder="1" applyAlignment="1" applyProtection="1">
      <alignment horizontal="left" vertical="top" wrapText="1" indent="2"/>
      <protection hidden="1"/>
    </xf>
    <xf numFmtId="0" fontId="3" fillId="0" borderId="15" xfId="58" applyFont="1" applyBorder="1" applyAlignment="1" applyProtection="1">
      <alignment horizontal="right" vertical="top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15" xfId="58" applyFont="1" applyBorder="1" applyAlignment="1" applyProtection="1">
      <alignment horizontal="left" vertical="top"/>
      <protection hidden="1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Protection="1">
      <alignment/>
      <protection hidden="1"/>
    </xf>
    <xf numFmtId="0" fontId="3" fillId="0" borderId="15" xfId="58" applyFont="1" applyBorder="1" applyAlignment="1" applyProtection="1">
      <alignment horizontal="left"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12" fillId="0" borderId="23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4" xfId="15" applyBorder="1" applyAlignment="1">
      <alignment/>
      <protection/>
    </xf>
    <xf numFmtId="0" fontId="2" fillId="0" borderId="15" xfId="58" applyFont="1" applyBorder="1" applyAlignment="1" applyProtection="1">
      <alignment vertical="center"/>
      <protection hidden="1"/>
    </xf>
    <xf numFmtId="0" fontId="3" fillId="0" borderId="25" xfId="58" applyFont="1" applyBorder="1" applyProtection="1">
      <alignment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Protection="1">
      <alignment/>
      <protection hidden="1"/>
    </xf>
    <xf numFmtId="0" fontId="3" fillId="0" borderId="28" xfId="58" applyFont="1" applyFill="1" applyBorder="1" applyProtection="1">
      <alignment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8" applyFont="1" applyFill="1" applyBorder="1" applyAlignment="1" applyProtection="1">
      <alignment horizontal="center" vertical="center"/>
      <protection hidden="1" locked="0"/>
    </xf>
    <xf numFmtId="49" fontId="2" fillId="0" borderId="21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8" fillId="0" borderId="14" xfId="0" applyNumberFormat="1" applyFont="1" applyFill="1" applyBorder="1" applyAlignment="1" applyProtection="1">
      <alignment vertical="center"/>
      <protection hidden="1"/>
    </xf>
    <xf numFmtId="3" fontId="17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2" fillId="0" borderId="21" xfId="58" applyNumberFormat="1" applyFont="1" applyFill="1" applyBorder="1" applyAlignment="1" applyProtection="1">
      <alignment horizontal="right" vertical="center"/>
      <protection hidden="1" locked="0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 wrapText="1"/>
    </xf>
    <xf numFmtId="0" fontId="38" fillId="0" borderId="0" xfId="0" applyFont="1" applyFill="1" applyAlignment="1">
      <alignment horizontal="right"/>
    </xf>
    <xf numFmtId="3" fontId="37" fillId="0" borderId="0" xfId="0" applyNumberFormat="1" applyFont="1" applyFill="1" applyAlignment="1">
      <alignment horizontal="right"/>
    </xf>
    <xf numFmtId="9" fontId="37" fillId="0" borderId="0" xfId="62" applyFont="1" applyFill="1" applyAlignment="1">
      <alignment horizontal="center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16" fillId="0" borderId="0" xfId="15" applyFont="1" applyBorder="1" applyAlignment="1">
      <alignment/>
      <protection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49" fontId="4" fillId="0" borderId="26" xfId="54" applyNumberForma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23" xfId="58" applyFont="1" applyBorder="1" applyAlignment="1" applyProtection="1">
      <alignment horizontal="right"/>
      <protection hidden="1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39" fillId="0" borderId="19" xfId="0" applyFont="1" applyFill="1" applyBorder="1" applyAlignment="1" applyProtection="1">
      <alignment horizontal="center" vertical="center" wrapText="1"/>
      <protection hidden="1"/>
    </xf>
    <xf numFmtId="3" fontId="39" fillId="0" borderId="19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3" fontId="37" fillId="0" borderId="10" xfId="0" applyNumberFormat="1" applyFont="1" applyFill="1" applyBorder="1" applyAlignment="1" applyProtection="1">
      <alignment vertical="center"/>
      <protection hidden="1"/>
    </xf>
    <xf numFmtId="0" fontId="3" fillId="0" borderId="27" xfId="58" applyFont="1" applyFill="1" applyBorder="1" applyAlignment="1" applyProtection="1">
      <alignment horizontal="center" vertical="top"/>
      <protection hidden="1"/>
    </xf>
    <xf numFmtId="0" fontId="3" fillId="0" borderId="27" xfId="58" applyFont="1" applyFill="1" applyBorder="1" applyAlignment="1" applyProtection="1">
      <alignment horizontal="center"/>
      <protection hidden="1"/>
    </xf>
    <xf numFmtId="0" fontId="3" fillId="0" borderId="15" xfId="58" applyFont="1" applyBorder="1" applyAlignment="1" applyProtection="1">
      <alignment horizontal="right" vertical="center" wrapText="1"/>
      <protection hidden="1"/>
    </xf>
    <xf numFmtId="0" fontId="3" fillId="0" borderId="23" xfId="58" applyFont="1" applyBorder="1" applyAlignment="1" applyProtection="1">
      <alignment horizontal="right" wrapText="1"/>
      <protection hidden="1"/>
    </xf>
    <xf numFmtId="3" fontId="37" fillId="0" borderId="13" xfId="0" applyNumberFormat="1" applyFont="1" applyFill="1" applyBorder="1" applyAlignment="1" applyProtection="1">
      <alignment vertical="center"/>
      <protection hidden="1"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center" vertical="center"/>
    </xf>
    <xf numFmtId="167" fontId="39" fillId="0" borderId="10" xfId="0" applyNumberFormat="1" applyFont="1" applyFill="1" applyBorder="1" applyAlignment="1">
      <alignment horizontal="center" vertical="center"/>
    </xf>
    <xf numFmtId="167" fontId="39" fillId="0" borderId="13" xfId="0" applyNumberFormat="1" applyFont="1" applyFill="1" applyBorder="1" applyAlignment="1">
      <alignment horizontal="center" vertical="center"/>
    </xf>
    <xf numFmtId="3" fontId="39" fillId="0" borderId="19" xfId="0" applyNumberFormat="1" applyFont="1" applyFill="1" applyBorder="1" applyAlignment="1" applyProtection="1">
      <alignment vertical="center"/>
      <protection hidden="1"/>
    </xf>
    <xf numFmtId="3" fontId="37" fillId="0" borderId="19" xfId="0" applyNumberFormat="1" applyFont="1" applyFill="1" applyBorder="1" applyAlignment="1" applyProtection="1">
      <alignment vertical="center"/>
      <protection locked="0"/>
    </xf>
    <xf numFmtId="3" fontId="39" fillId="0" borderId="19" xfId="0" applyNumberFormat="1" applyFont="1" applyFill="1" applyBorder="1" applyAlignment="1" applyProtection="1">
      <alignment vertical="center"/>
      <protection locked="0"/>
    </xf>
    <xf numFmtId="3" fontId="37" fillId="0" borderId="19" xfId="0" applyNumberFormat="1" applyFont="1" applyFill="1" applyBorder="1" applyAlignment="1" applyProtection="1">
      <alignment vertical="center"/>
      <protection hidden="1"/>
    </xf>
    <xf numFmtId="0" fontId="37" fillId="0" borderId="0" xfId="0" applyFont="1" applyFill="1" applyAlignment="1">
      <alignment/>
    </xf>
    <xf numFmtId="0" fontId="39" fillId="0" borderId="19" xfId="0" applyFont="1" applyFill="1" applyBorder="1" applyAlignment="1" applyProtection="1">
      <alignment vertical="center" wrapText="1"/>
      <protection hidden="1"/>
    </xf>
    <xf numFmtId="14" fontId="39" fillId="0" borderId="19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 applyProtection="1">
      <alignment horizontal="center" vertical="center"/>
      <protection hidden="1"/>
    </xf>
    <xf numFmtId="14" fontId="4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9" xfId="0" applyFont="1" applyFill="1" applyBorder="1" applyAlignment="1">
      <alignment/>
    </xf>
    <xf numFmtId="0" fontId="38" fillId="0" borderId="0" xfId="0" applyFont="1" applyFill="1" applyAlignment="1">
      <alignment/>
    </xf>
    <xf numFmtId="3" fontId="37" fillId="0" borderId="19" xfId="0" applyNumberFormat="1" applyFont="1" applyFill="1" applyBorder="1" applyAlignment="1">
      <alignment/>
    </xf>
    <xf numFmtId="3" fontId="39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 horizontal="right"/>
    </xf>
    <xf numFmtId="3" fontId="37" fillId="0" borderId="19" xfId="0" applyNumberFormat="1" applyFont="1" applyFill="1" applyBorder="1" applyAlignment="1" applyProtection="1">
      <alignment horizontal="right"/>
      <protection hidden="1"/>
    </xf>
    <xf numFmtId="3" fontId="37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 applyProtection="1">
      <alignment/>
      <protection hidden="1"/>
    </xf>
    <xf numFmtId="3" fontId="37" fillId="0" borderId="30" xfId="0" applyNumberFormat="1" applyFont="1" applyFill="1" applyBorder="1" applyAlignment="1">
      <alignment vertical="center"/>
    </xf>
    <xf numFmtId="3" fontId="37" fillId="0" borderId="30" xfId="0" applyNumberFormat="1" applyFont="1" applyFill="1" applyBorder="1" applyAlignment="1">
      <alignment/>
    </xf>
    <xf numFmtId="3" fontId="37" fillId="0" borderId="13" xfId="0" applyNumberFormat="1" applyFont="1" applyFill="1" applyBorder="1" applyAlignment="1" applyProtection="1">
      <alignment vertical="center"/>
      <protection locked="0"/>
    </xf>
    <xf numFmtId="3" fontId="37" fillId="0" borderId="18" xfId="0" applyNumberFormat="1" applyFont="1" applyFill="1" applyBorder="1" applyAlignment="1" applyProtection="1">
      <alignment vertical="center"/>
      <protection locked="0"/>
    </xf>
    <xf numFmtId="3" fontId="38" fillId="0" borderId="13" xfId="0" applyNumberFormat="1" applyFont="1" applyFill="1" applyBorder="1" applyAlignment="1" applyProtection="1">
      <alignment vertical="center"/>
      <protection hidden="1"/>
    </xf>
    <xf numFmtId="3" fontId="38" fillId="0" borderId="10" xfId="0" applyNumberFormat="1" applyFont="1" applyFill="1" applyBorder="1" applyAlignment="1" applyProtection="1">
      <alignment vertical="center"/>
      <protection locked="0"/>
    </xf>
    <xf numFmtId="3" fontId="38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4" xfId="15" applyBorder="1" applyAlignment="1">
      <alignment/>
      <protection/>
    </xf>
    <xf numFmtId="0" fontId="9" fillId="0" borderId="31" xfId="58" applyFont="1" applyBorder="1" applyAlignment="1">
      <alignment/>
      <protection/>
    </xf>
    <xf numFmtId="0" fontId="9" fillId="0" borderId="16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2" xfId="58" applyFont="1" applyBorder="1" applyAlignment="1" applyProtection="1">
      <alignment horizontal="center" vertical="top"/>
      <protection hidden="1"/>
    </xf>
    <xf numFmtId="0" fontId="3" fillId="0" borderId="32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5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3" xfId="58" applyFont="1" applyBorder="1" applyAlignment="1">
      <alignment horizontal="center"/>
      <protection/>
    </xf>
    <xf numFmtId="0" fontId="3" fillId="0" borderId="27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4" fillId="0" borderId="26" xfId="54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7" xfId="58" applyFont="1" applyFill="1" applyBorder="1" applyAlignment="1">
      <alignment horizontal="left" vertical="center"/>
      <protection/>
    </xf>
    <xf numFmtId="1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0" fillId="0" borderId="15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23" xfId="58" applyFont="1" applyBorder="1" applyAlignment="1" applyProtection="1">
      <alignment horizontal="center" vertical="center" wrapText="1"/>
      <protection hidden="1"/>
    </xf>
    <xf numFmtId="0" fontId="1" fillId="0" borderId="15" xfId="58" applyFont="1" applyBorder="1" applyAlignment="1" applyProtection="1">
      <alignment horizontal="right" vertical="center" wrapText="1"/>
      <protection hidden="1"/>
    </xf>
    <xf numFmtId="0" fontId="1" fillId="0" borderId="23" xfId="58" applyFont="1" applyBorder="1" applyAlignment="1" applyProtection="1">
      <alignment horizontal="right" wrapText="1"/>
      <protection hidden="1"/>
    </xf>
    <xf numFmtId="0" fontId="39" fillId="0" borderId="19" xfId="0" applyFont="1" applyFill="1" applyBorder="1" applyAlignment="1" applyProtection="1">
      <alignment horizontal="center" vertical="center" wrapText="1"/>
      <protection hidden="1"/>
    </xf>
    <xf numFmtId="0" fontId="39" fillId="0" borderId="27" xfId="0" applyFont="1" applyFill="1" applyBorder="1" applyAlignment="1" applyProtection="1">
      <alignment horizontal="left" vertical="center" wrapText="1"/>
      <protection hidden="1"/>
    </xf>
    <xf numFmtId="0" fontId="39" fillId="0" borderId="29" xfId="0" applyFont="1" applyFill="1" applyBorder="1" applyAlignment="1" applyProtection="1">
      <alignment horizontal="center" vertical="center" wrapText="1"/>
      <protection hidden="1"/>
    </xf>
    <xf numFmtId="0" fontId="39" fillId="0" borderId="34" xfId="0" applyFont="1" applyFill="1" applyBorder="1" applyAlignment="1" applyProtection="1">
      <alignment horizontal="center" vertical="center" wrapText="1"/>
      <protection hidden="1"/>
    </xf>
    <xf numFmtId="0" fontId="40" fillId="0" borderId="19" xfId="0" applyFont="1" applyFill="1" applyBorder="1" applyAlignment="1" applyProtection="1">
      <alignment horizontal="center" vertical="center" wrapText="1"/>
      <protection hidden="1"/>
    </xf>
    <xf numFmtId="3" fontId="39" fillId="0" borderId="35" xfId="0" applyNumberFormat="1" applyFont="1" applyFill="1" applyBorder="1" applyAlignment="1">
      <alignment horizontal="left" vertical="center" wrapText="1"/>
    </xf>
    <xf numFmtId="3" fontId="39" fillId="0" borderId="30" xfId="0" applyNumberFormat="1" applyFont="1" applyFill="1" applyBorder="1" applyAlignment="1">
      <alignment horizontal="left" vertical="center" wrapText="1"/>
    </xf>
    <xf numFmtId="3" fontId="39" fillId="0" borderId="36" xfId="0" applyNumberFormat="1" applyFont="1" applyFill="1" applyBorder="1" applyAlignment="1">
      <alignment horizontal="left" vertical="center" wrapText="1"/>
    </xf>
    <xf numFmtId="3" fontId="39" fillId="0" borderId="14" xfId="0" applyNumberFormat="1" applyFont="1" applyFill="1" applyBorder="1" applyAlignment="1">
      <alignment horizontal="left" vertical="center" wrapText="1"/>
    </xf>
    <xf numFmtId="3" fontId="39" fillId="0" borderId="37" xfId="0" applyNumberFormat="1" applyFont="1" applyFill="1" applyBorder="1" applyAlignment="1">
      <alignment horizontal="left" vertical="center" wrapText="1"/>
    </xf>
    <xf numFmtId="3" fontId="39" fillId="0" borderId="38" xfId="0" applyNumberFormat="1" applyFont="1" applyFill="1" applyBorder="1" applyAlignment="1">
      <alignment horizontal="left" vertical="center" wrapText="1"/>
    </xf>
    <xf numFmtId="3" fontId="37" fillId="0" borderId="14" xfId="0" applyNumberFormat="1" applyFont="1" applyFill="1" applyBorder="1" applyAlignment="1">
      <alignment horizontal="left" vertical="center" wrapText="1"/>
    </xf>
    <xf numFmtId="3" fontId="37" fillId="0" borderId="37" xfId="0" applyNumberFormat="1" applyFont="1" applyFill="1" applyBorder="1" applyAlignment="1">
      <alignment horizontal="left" vertical="center" wrapText="1"/>
    </xf>
    <xf numFmtId="3" fontId="37" fillId="0" borderId="38" xfId="0" applyNumberFormat="1" applyFont="1" applyFill="1" applyBorder="1" applyAlignment="1">
      <alignment horizontal="left" vertical="center" wrapText="1"/>
    </xf>
    <xf numFmtId="3" fontId="37" fillId="0" borderId="14" xfId="0" applyNumberFormat="1" applyFont="1" applyFill="1" applyBorder="1" applyAlignment="1">
      <alignment horizontal="left" vertical="center" wrapText="1" indent="1"/>
    </xf>
    <xf numFmtId="3" fontId="37" fillId="0" borderId="37" xfId="0" applyNumberFormat="1" applyFont="1" applyFill="1" applyBorder="1" applyAlignment="1">
      <alignment horizontal="left" vertical="center" wrapText="1" indent="1"/>
    </xf>
    <xf numFmtId="3" fontId="37" fillId="0" borderId="38" xfId="0" applyNumberFormat="1" applyFont="1" applyFill="1" applyBorder="1" applyAlignment="1">
      <alignment horizontal="left" vertical="center" wrapText="1" indent="1"/>
    </xf>
    <xf numFmtId="3" fontId="37" fillId="0" borderId="39" xfId="0" applyNumberFormat="1" applyFont="1" applyFill="1" applyBorder="1" applyAlignment="1">
      <alignment horizontal="left" vertical="center" wrapText="1" indent="1"/>
    </xf>
    <xf numFmtId="3" fontId="37" fillId="0" borderId="40" xfId="0" applyNumberFormat="1" applyFont="1" applyFill="1" applyBorder="1" applyAlignment="1">
      <alignment horizontal="left" vertical="center" wrapText="1" indent="1"/>
    </xf>
    <xf numFmtId="3" fontId="37" fillId="0" borderId="41" xfId="0" applyNumberFormat="1" applyFont="1" applyFill="1" applyBorder="1" applyAlignment="1">
      <alignment horizontal="left" vertical="center" wrapText="1" indent="1"/>
    </xf>
    <xf numFmtId="3" fontId="39" fillId="0" borderId="29" xfId="0" applyNumberFormat="1" applyFont="1" applyFill="1" applyBorder="1" applyAlignment="1">
      <alignment horizontal="left" vertical="center" wrapText="1"/>
    </xf>
    <xf numFmtId="3" fontId="39" fillId="0" borderId="42" xfId="0" applyNumberFormat="1" applyFont="1" applyFill="1" applyBorder="1" applyAlignment="1">
      <alignment horizontal="left" vertical="center" wrapText="1"/>
    </xf>
    <xf numFmtId="3" fontId="39" fillId="0" borderId="14" xfId="0" applyNumberFormat="1" applyFont="1" applyFill="1" applyBorder="1" applyAlignment="1">
      <alignment horizontal="left" vertical="center" wrapText="1" indent="1"/>
    </xf>
    <xf numFmtId="3" fontId="39" fillId="0" borderId="37" xfId="0" applyNumberFormat="1" applyFont="1" applyFill="1" applyBorder="1" applyAlignment="1">
      <alignment horizontal="left" vertical="center" wrapText="1" indent="1"/>
    </xf>
    <xf numFmtId="3" fontId="39" fillId="0" borderId="38" xfId="0" applyNumberFormat="1" applyFont="1" applyFill="1" applyBorder="1" applyAlignment="1">
      <alignment horizontal="left" vertical="center" wrapText="1" indent="1"/>
    </xf>
    <xf numFmtId="0" fontId="39" fillId="0" borderId="14" xfId="0" applyFont="1" applyFill="1" applyBorder="1" applyAlignment="1">
      <alignment horizontal="left" vertical="center" wrapText="1" indent="1"/>
    </xf>
    <xf numFmtId="0" fontId="39" fillId="0" borderId="37" xfId="0" applyFont="1" applyFill="1" applyBorder="1" applyAlignment="1">
      <alignment horizontal="left" vertical="center" wrapText="1" indent="1"/>
    </xf>
    <xf numFmtId="0" fontId="39" fillId="0" borderId="38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top" wrapTex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20" xfId="0" applyFont="1" applyFill="1" applyBorder="1" applyAlignment="1">
      <alignment horizontal="left" vertical="center" wrapText="1" indent="1"/>
    </xf>
    <xf numFmtId="0" fontId="39" fillId="0" borderId="43" xfId="0" applyFont="1" applyFill="1" applyBorder="1" applyAlignment="1">
      <alignment horizontal="left" vertical="center" wrapText="1" indent="1"/>
    </xf>
    <xf numFmtId="0" fontId="39" fillId="0" borderId="44" xfId="0" applyFont="1" applyFill="1" applyBorder="1" applyAlignment="1">
      <alignment horizontal="left" vertical="center" wrapText="1" inden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39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42" xfId="0" applyFont="1" applyFill="1" applyBorder="1" applyAlignment="1" applyProtection="1">
      <alignment vertical="center" wrapText="1"/>
      <protection hidden="1"/>
    </xf>
    <xf numFmtId="0" fontId="2" fillId="0" borderId="34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209" t="s">
        <v>235</v>
      </c>
      <c r="B1" s="210"/>
      <c r="C1" s="210"/>
      <c r="D1" s="75"/>
      <c r="E1" s="75"/>
      <c r="F1" s="75"/>
      <c r="G1" s="75"/>
      <c r="H1" s="75"/>
      <c r="I1" s="76"/>
      <c r="J1" s="7"/>
      <c r="K1" s="7"/>
      <c r="L1" s="7"/>
    </row>
    <row r="2" spans="1:12" ht="12.75">
      <c r="A2" s="237" t="s">
        <v>236</v>
      </c>
      <c r="B2" s="238"/>
      <c r="C2" s="238"/>
      <c r="D2" s="239"/>
      <c r="E2" s="112" t="s">
        <v>326</v>
      </c>
      <c r="F2" s="9"/>
      <c r="G2" s="10" t="s">
        <v>237</v>
      </c>
      <c r="H2" s="112" t="s">
        <v>327</v>
      </c>
      <c r="I2" s="77"/>
      <c r="J2" s="7"/>
      <c r="K2" s="7"/>
      <c r="L2" s="7"/>
    </row>
    <row r="3" spans="1:12" ht="12.75">
      <c r="A3" s="78"/>
      <c r="B3" s="11"/>
      <c r="C3" s="11"/>
      <c r="D3" s="11"/>
      <c r="E3" s="12"/>
      <c r="F3" s="12"/>
      <c r="G3" s="11"/>
      <c r="H3" s="11"/>
      <c r="I3" s="79"/>
      <c r="J3" s="7"/>
      <c r="K3" s="7"/>
      <c r="L3" s="7"/>
    </row>
    <row r="4" spans="1:12" ht="15">
      <c r="A4" s="240" t="s">
        <v>300</v>
      </c>
      <c r="B4" s="241"/>
      <c r="C4" s="241"/>
      <c r="D4" s="241"/>
      <c r="E4" s="241"/>
      <c r="F4" s="241"/>
      <c r="G4" s="241"/>
      <c r="H4" s="241"/>
      <c r="I4" s="242"/>
      <c r="J4" s="7"/>
      <c r="K4" s="7"/>
      <c r="L4" s="7"/>
    </row>
    <row r="5" spans="1:12" ht="12.75">
      <c r="A5" s="80"/>
      <c r="B5" s="14"/>
      <c r="C5" s="14"/>
      <c r="D5" s="14"/>
      <c r="E5" s="15"/>
      <c r="F5" s="81"/>
      <c r="G5" s="16"/>
      <c r="H5" s="17"/>
      <c r="I5" s="82"/>
      <c r="J5" s="7"/>
      <c r="K5" s="7"/>
      <c r="L5" s="7"/>
    </row>
    <row r="6" spans="1:12" ht="12.75">
      <c r="A6" s="164" t="s">
        <v>238</v>
      </c>
      <c r="B6" s="165"/>
      <c r="C6" s="148" t="s">
        <v>306</v>
      </c>
      <c r="D6" s="149"/>
      <c r="E6" s="27"/>
      <c r="F6" s="27"/>
      <c r="G6" s="27"/>
      <c r="H6" s="27"/>
      <c r="I6" s="83"/>
      <c r="J6" s="7"/>
      <c r="K6" s="7"/>
      <c r="L6" s="7"/>
    </row>
    <row r="7" spans="1:12" ht="12.75">
      <c r="A7" s="84"/>
      <c r="B7" s="20"/>
      <c r="C7" s="13"/>
      <c r="D7" s="13"/>
      <c r="E7" s="27"/>
      <c r="F7" s="27"/>
      <c r="G7" s="27"/>
      <c r="H7" s="27"/>
      <c r="I7" s="83"/>
      <c r="J7" s="7"/>
      <c r="K7" s="7"/>
      <c r="L7" s="7"/>
    </row>
    <row r="8" spans="1:12" ht="12.75">
      <c r="A8" s="243" t="s">
        <v>239</v>
      </c>
      <c r="B8" s="244"/>
      <c r="C8" s="148" t="s">
        <v>307</v>
      </c>
      <c r="D8" s="149"/>
      <c r="E8" s="27"/>
      <c r="F8" s="27"/>
      <c r="G8" s="27"/>
      <c r="H8" s="27"/>
      <c r="I8" s="85"/>
      <c r="J8" s="7"/>
      <c r="K8" s="7"/>
      <c r="L8" s="7"/>
    </row>
    <row r="9" spans="1:12" ht="12.75">
      <c r="A9" s="86"/>
      <c r="B9" s="48"/>
      <c r="C9" s="18"/>
      <c r="D9" s="24"/>
      <c r="E9" s="13"/>
      <c r="F9" s="13"/>
      <c r="G9" s="13"/>
      <c r="H9" s="13"/>
      <c r="I9" s="85"/>
      <c r="J9" s="7"/>
      <c r="K9" s="7"/>
      <c r="L9" s="7"/>
    </row>
    <row r="10" spans="1:12" ht="12.75">
      <c r="A10" s="173" t="s">
        <v>240</v>
      </c>
      <c r="B10" s="235"/>
      <c r="C10" s="148" t="s">
        <v>308</v>
      </c>
      <c r="D10" s="149"/>
      <c r="E10" s="13"/>
      <c r="F10" s="13"/>
      <c r="G10" s="13"/>
      <c r="H10" s="13"/>
      <c r="I10" s="85"/>
      <c r="J10" s="7"/>
      <c r="K10" s="7"/>
      <c r="L10" s="7"/>
    </row>
    <row r="11" spans="1:12" ht="12.75">
      <c r="A11" s="236"/>
      <c r="B11" s="235"/>
      <c r="C11" s="13"/>
      <c r="D11" s="13"/>
      <c r="E11" s="13"/>
      <c r="F11" s="13"/>
      <c r="G11" s="13"/>
      <c r="H11" s="13"/>
      <c r="I11" s="85"/>
      <c r="J11" s="7"/>
      <c r="K11" s="7"/>
      <c r="L11" s="7"/>
    </row>
    <row r="12" spans="1:12" ht="12.75">
      <c r="A12" s="164" t="s">
        <v>241</v>
      </c>
      <c r="B12" s="165"/>
      <c r="C12" s="156" t="s">
        <v>309</v>
      </c>
      <c r="D12" s="232"/>
      <c r="E12" s="232"/>
      <c r="F12" s="232"/>
      <c r="G12" s="232"/>
      <c r="H12" s="232"/>
      <c r="I12" s="159"/>
      <c r="J12" s="7"/>
      <c r="K12" s="7"/>
      <c r="L12" s="7"/>
    </row>
    <row r="13" spans="1:12" ht="12.75">
      <c r="A13" s="84"/>
      <c r="B13" s="20"/>
      <c r="C13" s="19"/>
      <c r="D13" s="13"/>
      <c r="E13" s="13"/>
      <c r="F13" s="13"/>
      <c r="G13" s="13"/>
      <c r="H13" s="13"/>
      <c r="I13" s="85"/>
      <c r="J13" s="7"/>
      <c r="K13" s="7"/>
      <c r="L13" s="7"/>
    </row>
    <row r="14" spans="1:12" ht="12.75">
      <c r="A14" s="164" t="s">
        <v>242</v>
      </c>
      <c r="B14" s="165"/>
      <c r="C14" s="233">
        <v>21000</v>
      </c>
      <c r="D14" s="234"/>
      <c r="E14" s="13"/>
      <c r="F14" s="156" t="s">
        <v>310</v>
      </c>
      <c r="G14" s="232"/>
      <c r="H14" s="232"/>
      <c r="I14" s="159"/>
      <c r="J14" s="7"/>
      <c r="K14" s="7"/>
      <c r="L14" s="7"/>
    </row>
    <row r="15" spans="1:12" ht="12.75">
      <c r="A15" s="84"/>
      <c r="B15" s="20"/>
      <c r="C15" s="13"/>
      <c r="D15" s="13"/>
      <c r="E15" s="13"/>
      <c r="F15" s="13"/>
      <c r="G15" s="13"/>
      <c r="H15" s="13"/>
      <c r="I15" s="85"/>
      <c r="J15" s="7"/>
      <c r="K15" s="7"/>
      <c r="L15" s="7"/>
    </row>
    <row r="16" spans="1:12" ht="12.75">
      <c r="A16" s="164" t="s">
        <v>243</v>
      </c>
      <c r="B16" s="165"/>
      <c r="C16" s="156" t="s">
        <v>311</v>
      </c>
      <c r="D16" s="232"/>
      <c r="E16" s="232"/>
      <c r="F16" s="232"/>
      <c r="G16" s="232"/>
      <c r="H16" s="232"/>
      <c r="I16" s="159"/>
      <c r="J16" s="7"/>
      <c r="K16" s="7"/>
      <c r="L16" s="7"/>
    </row>
    <row r="17" spans="1:12" ht="12.75">
      <c r="A17" s="84"/>
      <c r="B17" s="20"/>
      <c r="C17" s="13"/>
      <c r="D17" s="13"/>
      <c r="E17" s="13"/>
      <c r="F17" s="13"/>
      <c r="G17" s="13"/>
      <c r="H17" s="13"/>
      <c r="I17" s="85"/>
      <c r="J17" s="7"/>
      <c r="K17" s="7"/>
      <c r="L17" s="7"/>
    </row>
    <row r="18" spans="1:12" ht="12.75">
      <c r="A18" s="164" t="s">
        <v>244</v>
      </c>
      <c r="B18" s="165"/>
      <c r="C18" s="228" t="s">
        <v>312</v>
      </c>
      <c r="D18" s="229"/>
      <c r="E18" s="229"/>
      <c r="F18" s="229"/>
      <c r="G18" s="229"/>
      <c r="H18" s="229"/>
      <c r="I18" s="230"/>
      <c r="J18" s="7"/>
      <c r="K18" s="7"/>
      <c r="L18" s="7"/>
    </row>
    <row r="19" spans="1:12" ht="12.75">
      <c r="A19" s="84"/>
      <c r="B19" s="20"/>
      <c r="C19" s="19"/>
      <c r="D19" s="13"/>
      <c r="E19" s="13"/>
      <c r="F19" s="13"/>
      <c r="G19" s="13"/>
      <c r="H19" s="13"/>
      <c r="I19" s="85"/>
      <c r="J19" s="7"/>
      <c r="K19" s="7"/>
      <c r="L19" s="7"/>
    </row>
    <row r="20" spans="1:12" ht="12.75">
      <c r="A20" s="164" t="s">
        <v>245</v>
      </c>
      <c r="B20" s="165"/>
      <c r="C20" s="228" t="s">
        <v>313</v>
      </c>
      <c r="D20" s="229"/>
      <c r="E20" s="229"/>
      <c r="F20" s="229"/>
      <c r="G20" s="229"/>
      <c r="H20" s="229"/>
      <c r="I20" s="230"/>
      <c r="J20" s="7"/>
      <c r="K20" s="7"/>
      <c r="L20" s="7"/>
    </row>
    <row r="21" spans="1:12" ht="12.75">
      <c r="A21" s="84"/>
      <c r="B21" s="20"/>
      <c r="C21" s="19"/>
      <c r="D21" s="13"/>
      <c r="E21" s="13"/>
      <c r="F21" s="13"/>
      <c r="G21" s="13"/>
      <c r="H21" s="13"/>
      <c r="I21" s="85"/>
      <c r="J21" s="7"/>
      <c r="K21" s="7"/>
      <c r="L21" s="7"/>
    </row>
    <row r="22" spans="1:12" ht="12.75">
      <c r="A22" s="164" t="s">
        <v>246</v>
      </c>
      <c r="B22" s="165"/>
      <c r="C22" s="113">
        <v>409</v>
      </c>
      <c r="D22" s="156" t="s">
        <v>310</v>
      </c>
      <c r="E22" s="225"/>
      <c r="F22" s="226"/>
      <c r="G22" s="164"/>
      <c r="H22" s="231"/>
      <c r="I22" s="87"/>
      <c r="J22" s="7"/>
      <c r="K22" s="7"/>
      <c r="L22" s="7"/>
    </row>
    <row r="23" spans="1:12" ht="12.75">
      <c r="A23" s="84"/>
      <c r="B23" s="20"/>
      <c r="C23" s="13"/>
      <c r="D23" s="22"/>
      <c r="E23" s="22"/>
      <c r="F23" s="22"/>
      <c r="G23" s="22"/>
      <c r="H23" s="13"/>
      <c r="I23" s="85"/>
      <c r="J23" s="7"/>
      <c r="K23" s="7"/>
      <c r="L23" s="7"/>
    </row>
    <row r="24" spans="1:12" ht="12.75">
      <c r="A24" s="164" t="s">
        <v>247</v>
      </c>
      <c r="B24" s="165"/>
      <c r="C24" s="113">
        <v>17</v>
      </c>
      <c r="D24" s="156" t="s">
        <v>314</v>
      </c>
      <c r="E24" s="225"/>
      <c r="F24" s="225"/>
      <c r="G24" s="226"/>
      <c r="H24" s="49" t="s">
        <v>248</v>
      </c>
      <c r="I24" s="139">
        <v>361</v>
      </c>
      <c r="J24" s="7"/>
      <c r="K24" s="7"/>
      <c r="L24" s="7"/>
    </row>
    <row r="25" spans="1:12" ht="12.75">
      <c r="A25" s="84"/>
      <c r="B25" s="20"/>
      <c r="C25" s="13"/>
      <c r="D25" s="22"/>
      <c r="E25" s="22"/>
      <c r="F25" s="22"/>
      <c r="G25" s="20"/>
      <c r="H25" s="20" t="s">
        <v>301</v>
      </c>
      <c r="I25" s="88"/>
      <c r="J25" s="7"/>
      <c r="K25" s="7"/>
      <c r="L25" s="7"/>
    </row>
    <row r="26" spans="1:12" ht="12.75">
      <c r="A26" s="164" t="s">
        <v>249</v>
      </c>
      <c r="B26" s="165"/>
      <c r="C26" s="114" t="s">
        <v>315</v>
      </c>
      <c r="D26" s="23"/>
      <c r="E26" s="89"/>
      <c r="F26" s="90"/>
      <c r="G26" s="227" t="s">
        <v>250</v>
      </c>
      <c r="H26" s="165"/>
      <c r="I26" s="115" t="s">
        <v>316</v>
      </c>
      <c r="J26" s="7"/>
      <c r="K26" s="7"/>
      <c r="L26" s="7"/>
    </row>
    <row r="27" spans="1:12" ht="12.75">
      <c r="A27" s="84"/>
      <c r="B27" s="20"/>
      <c r="C27" s="13"/>
      <c r="D27" s="90"/>
      <c r="E27" s="90"/>
      <c r="F27" s="90"/>
      <c r="G27" s="90"/>
      <c r="H27" s="13"/>
      <c r="I27" s="91"/>
      <c r="J27" s="7"/>
      <c r="K27" s="7"/>
      <c r="L27" s="7"/>
    </row>
    <row r="28" spans="1:12" ht="12.75">
      <c r="A28" s="218" t="s">
        <v>251</v>
      </c>
      <c r="B28" s="219"/>
      <c r="C28" s="220"/>
      <c r="D28" s="220"/>
      <c r="E28" s="221" t="s">
        <v>252</v>
      </c>
      <c r="F28" s="222"/>
      <c r="G28" s="222"/>
      <c r="H28" s="223" t="s">
        <v>253</v>
      </c>
      <c r="I28" s="224"/>
      <c r="J28" s="7"/>
      <c r="K28" s="7"/>
      <c r="L28" s="7"/>
    </row>
    <row r="29" spans="1:12" ht="12.75">
      <c r="A29" s="92"/>
      <c r="B29" s="89"/>
      <c r="C29" s="89"/>
      <c r="D29" s="24"/>
      <c r="E29" s="13"/>
      <c r="F29" s="13"/>
      <c r="G29" s="13"/>
      <c r="H29" s="25"/>
      <c r="I29" s="91"/>
      <c r="J29" s="7"/>
      <c r="K29" s="7"/>
      <c r="L29" s="7"/>
    </row>
    <row r="30" spans="1:12" ht="12.75">
      <c r="A30" s="215"/>
      <c r="B30" s="150"/>
      <c r="C30" s="150"/>
      <c r="D30" s="151"/>
      <c r="E30" s="215"/>
      <c r="F30" s="150"/>
      <c r="G30" s="150"/>
      <c r="H30" s="148"/>
      <c r="I30" s="149"/>
      <c r="J30" s="7"/>
      <c r="K30" s="7"/>
      <c r="L30" s="7"/>
    </row>
    <row r="31" spans="1:12" ht="12.75">
      <c r="A31" s="84"/>
      <c r="B31" s="20"/>
      <c r="C31" s="19"/>
      <c r="D31" s="216"/>
      <c r="E31" s="216"/>
      <c r="F31" s="216"/>
      <c r="G31" s="217"/>
      <c r="H31" s="13"/>
      <c r="I31" s="93"/>
      <c r="J31" s="7"/>
      <c r="K31" s="7"/>
      <c r="L31" s="7"/>
    </row>
    <row r="32" spans="1:12" ht="12.75">
      <c r="A32" s="215"/>
      <c r="B32" s="150"/>
      <c r="C32" s="150"/>
      <c r="D32" s="151"/>
      <c r="E32" s="215"/>
      <c r="F32" s="150"/>
      <c r="G32" s="150"/>
      <c r="H32" s="148"/>
      <c r="I32" s="149"/>
      <c r="J32" s="7"/>
      <c r="K32" s="7"/>
      <c r="L32" s="7"/>
    </row>
    <row r="33" spans="1:12" ht="12.75">
      <c r="A33" s="84"/>
      <c r="B33" s="20"/>
      <c r="C33" s="19"/>
      <c r="D33" s="26"/>
      <c r="E33" s="26"/>
      <c r="F33" s="26"/>
      <c r="G33" s="27"/>
      <c r="H33" s="13"/>
      <c r="I33" s="94"/>
      <c r="J33" s="7"/>
      <c r="K33" s="7"/>
      <c r="L33" s="7"/>
    </row>
    <row r="34" spans="1:12" ht="12.75">
      <c r="A34" s="215"/>
      <c r="B34" s="150"/>
      <c r="C34" s="150"/>
      <c r="D34" s="151"/>
      <c r="E34" s="215"/>
      <c r="F34" s="150"/>
      <c r="G34" s="150"/>
      <c r="H34" s="148"/>
      <c r="I34" s="149"/>
      <c r="J34" s="7"/>
      <c r="K34" s="7"/>
      <c r="L34" s="7"/>
    </row>
    <row r="35" spans="1:12" ht="12.75">
      <c r="A35" s="84"/>
      <c r="B35" s="20"/>
      <c r="C35" s="19"/>
      <c r="D35" s="26"/>
      <c r="E35" s="26"/>
      <c r="F35" s="26"/>
      <c r="G35" s="27"/>
      <c r="H35" s="13"/>
      <c r="I35" s="94"/>
      <c r="J35" s="7"/>
      <c r="K35" s="7"/>
      <c r="L35" s="7"/>
    </row>
    <row r="36" spans="1:12" ht="12.75">
      <c r="A36" s="215"/>
      <c r="B36" s="150"/>
      <c r="C36" s="150"/>
      <c r="D36" s="151"/>
      <c r="E36" s="215"/>
      <c r="F36" s="150"/>
      <c r="G36" s="150"/>
      <c r="H36" s="148"/>
      <c r="I36" s="149"/>
      <c r="J36" s="7"/>
      <c r="K36" s="7"/>
      <c r="L36" s="7"/>
    </row>
    <row r="37" spans="1:12" ht="12.75">
      <c r="A37" s="95"/>
      <c r="B37" s="28"/>
      <c r="C37" s="152"/>
      <c r="D37" s="153"/>
      <c r="E37" s="13"/>
      <c r="F37" s="152"/>
      <c r="G37" s="153"/>
      <c r="H37" s="13"/>
      <c r="I37" s="85"/>
      <c r="J37" s="7"/>
      <c r="K37" s="7"/>
      <c r="L37" s="7"/>
    </row>
    <row r="38" spans="1:12" ht="12.75">
      <c r="A38" s="215"/>
      <c r="B38" s="150"/>
      <c r="C38" s="150"/>
      <c r="D38" s="151"/>
      <c r="E38" s="215"/>
      <c r="F38" s="150"/>
      <c r="G38" s="150"/>
      <c r="H38" s="148"/>
      <c r="I38" s="149"/>
      <c r="J38" s="7"/>
      <c r="K38" s="7"/>
      <c r="L38" s="7"/>
    </row>
    <row r="39" spans="1:12" ht="12.75">
      <c r="A39" s="95"/>
      <c r="B39" s="28"/>
      <c r="C39" s="29"/>
      <c r="D39" s="30"/>
      <c r="E39" s="13"/>
      <c r="F39" s="29"/>
      <c r="G39" s="30"/>
      <c r="H39" s="13"/>
      <c r="I39" s="85"/>
      <c r="J39" s="7"/>
      <c r="K39" s="7"/>
      <c r="L39" s="7"/>
    </row>
    <row r="40" spans="1:12" ht="12.75">
      <c r="A40" s="215"/>
      <c r="B40" s="150"/>
      <c r="C40" s="150"/>
      <c r="D40" s="151"/>
      <c r="E40" s="215"/>
      <c r="F40" s="150"/>
      <c r="G40" s="150"/>
      <c r="H40" s="148"/>
      <c r="I40" s="149"/>
      <c r="J40" s="7"/>
      <c r="K40" s="7"/>
      <c r="L40" s="7"/>
    </row>
    <row r="41" spans="1:12" ht="12.75">
      <c r="A41" s="116"/>
      <c r="B41" s="31"/>
      <c r="C41" s="31"/>
      <c r="D41" s="31"/>
      <c r="E41" s="21"/>
      <c r="F41" s="117"/>
      <c r="G41" s="117"/>
      <c r="H41" s="118"/>
      <c r="I41" s="96"/>
      <c r="J41" s="7"/>
      <c r="K41" s="7"/>
      <c r="L41" s="7"/>
    </row>
    <row r="42" spans="1:12" ht="12.75">
      <c r="A42" s="95"/>
      <c r="B42" s="28"/>
      <c r="C42" s="29"/>
      <c r="D42" s="30"/>
      <c r="E42" s="13"/>
      <c r="F42" s="29"/>
      <c r="G42" s="30"/>
      <c r="H42" s="13"/>
      <c r="I42" s="85"/>
      <c r="J42" s="7"/>
      <c r="K42" s="7"/>
      <c r="L42" s="7"/>
    </row>
    <row r="43" spans="1:12" ht="12.75">
      <c r="A43" s="97"/>
      <c r="B43" s="32"/>
      <c r="C43" s="32"/>
      <c r="D43" s="18"/>
      <c r="E43" s="18"/>
      <c r="F43" s="32"/>
      <c r="G43" s="18"/>
      <c r="H43" s="18"/>
      <c r="I43" s="98"/>
      <c r="J43" s="7"/>
      <c r="K43" s="7"/>
      <c r="L43" s="7"/>
    </row>
    <row r="44" spans="1:12" ht="12.75">
      <c r="A44" s="173" t="s">
        <v>254</v>
      </c>
      <c r="B44" s="174"/>
      <c r="C44" s="148"/>
      <c r="D44" s="149"/>
      <c r="E44" s="24"/>
      <c r="F44" s="156"/>
      <c r="G44" s="150"/>
      <c r="H44" s="150"/>
      <c r="I44" s="151"/>
      <c r="J44" s="7"/>
      <c r="K44" s="7"/>
      <c r="L44" s="7"/>
    </row>
    <row r="45" spans="1:12" ht="12.75">
      <c r="A45" s="95"/>
      <c r="B45" s="28"/>
      <c r="C45" s="152"/>
      <c r="D45" s="153"/>
      <c r="E45" s="13"/>
      <c r="F45" s="152"/>
      <c r="G45" s="154"/>
      <c r="H45" s="33"/>
      <c r="I45" s="99"/>
      <c r="J45" s="7"/>
      <c r="K45" s="7"/>
      <c r="L45" s="7"/>
    </row>
    <row r="46" spans="1:12" ht="12.75">
      <c r="A46" s="173" t="s">
        <v>255</v>
      </c>
      <c r="B46" s="174"/>
      <c r="C46" s="156" t="s">
        <v>317</v>
      </c>
      <c r="D46" s="157"/>
      <c r="E46" s="157"/>
      <c r="F46" s="157"/>
      <c r="G46" s="157"/>
      <c r="H46" s="157"/>
      <c r="I46" s="158"/>
      <c r="J46" s="7"/>
      <c r="K46" s="7"/>
      <c r="L46" s="7"/>
    </row>
    <row r="47" spans="1:12" ht="12.75">
      <c r="A47" s="84"/>
      <c r="B47" s="20"/>
      <c r="C47" s="19" t="s">
        <v>256</v>
      </c>
      <c r="D47" s="13"/>
      <c r="E47" s="13"/>
      <c r="F47" s="13"/>
      <c r="G47" s="13"/>
      <c r="H47" s="13"/>
      <c r="I47" s="85"/>
      <c r="J47" s="7"/>
      <c r="K47" s="7"/>
      <c r="L47" s="7"/>
    </row>
    <row r="48" spans="1:12" ht="12.75">
      <c r="A48" s="173" t="s">
        <v>257</v>
      </c>
      <c r="B48" s="174"/>
      <c r="C48" s="166" t="s">
        <v>318</v>
      </c>
      <c r="D48" s="162"/>
      <c r="E48" s="163"/>
      <c r="F48" s="13"/>
      <c r="G48" s="49" t="s">
        <v>258</v>
      </c>
      <c r="H48" s="166" t="s">
        <v>319</v>
      </c>
      <c r="I48" s="163"/>
      <c r="J48" s="7"/>
      <c r="K48" s="7"/>
      <c r="L48" s="7"/>
    </row>
    <row r="49" spans="1:12" ht="12.75">
      <c r="A49" s="84"/>
      <c r="B49" s="20"/>
      <c r="C49" s="19"/>
      <c r="D49" s="13"/>
      <c r="E49" s="13"/>
      <c r="F49" s="13"/>
      <c r="G49" s="13"/>
      <c r="H49" s="13"/>
      <c r="I49" s="85"/>
      <c r="J49" s="7"/>
      <c r="K49" s="7"/>
      <c r="L49" s="7"/>
    </row>
    <row r="50" spans="1:12" ht="12.75">
      <c r="A50" s="173" t="s">
        <v>244</v>
      </c>
      <c r="B50" s="174"/>
      <c r="C50" s="161" t="s">
        <v>320</v>
      </c>
      <c r="D50" s="162"/>
      <c r="E50" s="162"/>
      <c r="F50" s="162"/>
      <c r="G50" s="162"/>
      <c r="H50" s="162"/>
      <c r="I50" s="163"/>
      <c r="J50" s="7"/>
      <c r="K50" s="7"/>
      <c r="L50" s="7"/>
    </row>
    <row r="51" spans="1:12" ht="12.75">
      <c r="A51" s="84"/>
      <c r="B51" s="20"/>
      <c r="C51" s="13"/>
      <c r="D51" s="13"/>
      <c r="E51" s="13"/>
      <c r="F51" s="13"/>
      <c r="G51" s="13"/>
      <c r="H51" s="13"/>
      <c r="I51" s="85"/>
      <c r="J51" s="7"/>
      <c r="K51" s="7"/>
      <c r="L51" s="7"/>
    </row>
    <row r="52" spans="1:12" ht="12.75">
      <c r="A52" s="164" t="s">
        <v>259</v>
      </c>
      <c r="B52" s="165"/>
      <c r="C52" s="166" t="s">
        <v>321</v>
      </c>
      <c r="D52" s="162"/>
      <c r="E52" s="162"/>
      <c r="F52" s="162"/>
      <c r="G52" s="162"/>
      <c r="H52" s="162"/>
      <c r="I52" s="159"/>
      <c r="J52" s="7"/>
      <c r="K52" s="7"/>
      <c r="L52" s="7"/>
    </row>
    <row r="53" spans="1:12" ht="12.75">
      <c r="A53" s="100"/>
      <c r="B53" s="18"/>
      <c r="C53" s="211" t="s">
        <v>260</v>
      </c>
      <c r="D53" s="211"/>
      <c r="E53" s="211"/>
      <c r="F53" s="211"/>
      <c r="G53" s="211"/>
      <c r="H53" s="211"/>
      <c r="I53" s="101"/>
      <c r="J53" s="7"/>
      <c r="K53" s="7"/>
      <c r="L53" s="7"/>
    </row>
    <row r="54" spans="1:12" ht="12.75">
      <c r="A54" s="100"/>
      <c r="B54" s="18"/>
      <c r="C54" s="34"/>
      <c r="D54" s="34"/>
      <c r="E54" s="34"/>
      <c r="F54" s="34"/>
      <c r="G54" s="34"/>
      <c r="H54" s="34"/>
      <c r="I54" s="101"/>
      <c r="J54" s="7"/>
      <c r="K54" s="7"/>
      <c r="L54" s="7"/>
    </row>
    <row r="55" spans="1:12" ht="12.75">
      <c r="A55" s="100"/>
      <c r="B55" s="160" t="s">
        <v>261</v>
      </c>
      <c r="C55" s="155"/>
      <c r="D55" s="155"/>
      <c r="E55" s="155"/>
      <c r="F55" s="47"/>
      <c r="G55" s="47"/>
      <c r="H55" s="47"/>
      <c r="I55" s="102"/>
      <c r="J55" s="7"/>
      <c r="K55" s="7"/>
      <c r="L55" s="7"/>
    </row>
    <row r="56" spans="1:12" ht="12.75">
      <c r="A56" s="100"/>
      <c r="B56" s="206" t="s">
        <v>292</v>
      </c>
      <c r="C56" s="207"/>
      <c r="D56" s="207"/>
      <c r="E56" s="207"/>
      <c r="F56" s="207"/>
      <c r="G56" s="207"/>
      <c r="H56" s="207"/>
      <c r="I56" s="208"/>
      <c r="J56" s="7"/>
      <c r="K56" s="7"/>
      <c r="L56" s="7"/>
    </row>
    <row r="57" spans="1:12" ht="12.75">
      <c r="A57" s="100"/>
      <c r="B57" s="206" t="s">
        <v>293</v>
      </c>
      <c r="C57" s="207"/>
      <c r="D57" s="207"/>
      <c r="E57" s="207"/>
      <c r="F57" s="207"/>
      <c r="G57" s="207"/>
      <c r="H57" s="207"/>
      <c r="I57" s="102"/>
      <c r="J57" s="7"/>
      <c r="K57" s="7"/>
      <c r="L57" s="7"/>
    </row>
    <row r="58" spans="1:12" ht="12.75">
      <c r="A58" s="100"/>
      <c r="B58" s="206" t="s">
        <v>294</v>
      </c>
      <c r="C58" s="207"/>
      <c r="D58" s="207"/>
      <c r="E58" s="207"/>
      <c r="F58" s="207"/>
      <c r="G58" s="207"/>
      <c r="H58" s="207"/>
      <c r="I58" s="208"/>
      <c r="J58" s="7"/>
      <c r="K58" s="7"/>
      <c r="L58" s="7"/>
    </row>
    <row r="59" spans="1:12" ht="12.75">
      <c r="A59" s="100"/>
      <c r="B59" s="206" t="s">
        <v>295</v>
      </c>
      <c r="C59" s="207"/>
      <c r="D59" s="207"/>
      <c r="E59" s="207"/>
      <c r="F59" s="207"/>
      <c r="G59" s="207"/>
      <c r="H59" s="207"/>
      <c r="I59" s="208"/>
      <c r="J59" s="7"/>
      <c r="K59" s="7"/>
      <c r="L59" s="7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7"/>
      <c r="K60" s="7"/>
      <c r="L60" s="7"/>
    </row>
    <row r="61" spans="1:12" ht="13.5" thickBot="1">
      <c r="A61" s="106" t="s">
        <v>262</v>
      </c>
      <c r="B61" s="13"/>
      <c r="C61" s="13"/>
      <c r="D61" s="13"/>
      <c r="E61" s="13"/>
      <c r="F61" s="13"/>
      <c r="G61" s="35"/>
      <c r="H61" s="36"/>
      <c r="I61" s="107"/>
      <c r="J61" s="7"/>
      <c r="K61" s="7"/>
      <c r="L61" s="7"/>
    </row>
    <row r="62" spans="1:12" ht="12.75">
      <c r="A62" s="80"/>
      <c r="B62" s="13"/>
      <c r="C62" s="13"/>
      <c r="D62" s="13"/>
      <c r="E62" s="18" t="s">
        <v>263</v>
      </c>
      <c r="F62" s="89"/>
      <c r="G62" s="212" t="s">
        <v>264</v>
      </c>
      <c r="H62" s="213"/>
      <c r="I62" s="214"/>
      <c r="J62" s="7"/>
      <c r="K62" s="7"/>
      <c r="L62" s="7"/>
    </row>
    <row r="63" spans="1:12" ht="12.75">
      <c r="A63" s="108"/>
      <c r="B63" s="109"/>
      <c r="C63" s="110"/>
      <c r="D63" s="110"/>
      <c r="E63" s="110"/>
      <c r="F63" s="110"/>
      <c r="G63" s="171"/>
      <c r="H63" s="172"/>
      <c r="I63" s="111"/>
      <c r="J63" s="7"/>
      <c r="K63" s="7"/>
      <c r="L63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view="pageBreakPreview" zoomScale="140" zoomScaleSheetLayoutView="140" workbookViewId="0" topLeftCell="A1">
      <selection activeCell="A3" sqref="A3:M3"/>
    </sheetView>
  </sheetViews>
  <sheetFormatPr defaultColWidth="9.140625" defaultRowHeight="12.75"/>
  <cols>
    <col min="1" max="3" width="9.140625" style="185" customWidth="1"/>
    <col min="4" max="4" width="4.140625" style="185" customWidth="1"/>
    <col min="5" max="5" width="4.57421875" style="185" customWidth="1"/>
    <col min="6" max="6" width="7.7109375" style="185" customWidth="1"/>
    <col min="7" max="7" width="9.140625" style="185" customWidth="1"/>
    <col min="8" max="8" width="5.140625" style="185" customWidth="1"/>
    <col min="9" max="9" width="9.140625" style="185" customWidth="1"/>
    <col min="10" max="10" width="10.28125" style="185" customWidth="1"/>
    <col min="11" max="12" width="10.8515625" style="185" customWidth="1"/>
    <col min="13" max="13" width="10.28125" style="185" customWidth="1"/>
    <col min="14" max="14" width="9.8515625" style="143" hidden="1" customWidth="1"/>
    <col min="15" max="15" width="0" style="140" hidden="1" customWidth="1"/>
    <col min="16" max="16384" width="9.140625" style="185" customWidth="1"/>
  </cols>
  <sheetData>
    <row r="1" spans="1:13" ht="12.75" customHeight="1">
      <c r="A1" s="274" t="s">
        <v>149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2.75" customHeight="1">
      <c r="A2" s="273" t="s">
        <v>328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>
      <c r="A3" s="246" t="s">
        <v>322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5" ht="36">
      <c r="A4" s="245" t="s">
        <v>54</v>
      </c>
      <c r="B4" s="245"/>
      <c r="C4" s="245"/>
      <c r="D4" s="245"/>
      <c r="E4" s="245"/>
      <c r="F4" s="245"/>
      <c r="G4" s="245"/>
      <c r="H4" s="245"/>
      <c r="I4" s="167" t="s">
        <v>332</v>
      </c>
      <c r="J4" s="247" t="s">
        <v>302</v>
      </c>
      <c r="K4" s="248"/>
      <c r="L4" s="247" t="s">
        <v>303</v>
      </c>
      <c r="M4" s="248"/>
      <c r="N4" s="144" t="s">
        <v>334</v>
      </c>
      <c r="O4" s="141" t="s">
        <v>335</v>
      </c>
    </row>
    <row r="5" spans="1:13" ht="23.25" customHeight="1">
      <c r="A5" s="245"/>
      <c r="B5" s="245"/>
      <c r="C5" s="245"/>
      <c r="D5" s="245"/>
      <c r="E5" s="245"/>
      <c r="F5" s="245"/>
      <c r="G5" s="245"/>
      <c r="H5" s="245"/>
      <c r="I5" s="167"/>
      <c r="J5" s="186" t="s">
        <v>324</v>
      </c>
      <c r="K5" s="187" t="s">
        <v>325</v>
      </c>
      <c r="L5" s="186" t="s">
        <v>324</v>
      </c>
      <c r="M5" s="187" t="s">
        <v>325</v>
      </c>
    </row>
    <row r="6" spans="1:15" s="191" customFormat="1" ht="12">
      <c r="A6" s="249"/>
      <c r="B6" s="249"/>
      <c r="C6" s="249"/>
      <c r="D6" s="249"/>
      <c r="E6" s="249"/>
      <c r="F6" s="249"/>
      <c r="G6" s="249"/>
      <c r="H6" s="249"/>
      <c r="I6" s="188"/>
      <c r="J6" s="189"/>
      <c r="K6" s="190"/>
      <c r="L6" s="189"/>
      <c r="M6" s="190"/>
      <c r="N6" s="145"/>
      <c r="O6" s="142"/>
    </row>
    <row r="7" spans="1:15" ht="12">
      <c r="A7" s="250" t="s">
        <v>336</v>
      </c>
      <c r="B7" s="251"/>
      <c r="C7" s="251"/>
      <c r="D7" s="251"/>
      <c r="E7" s="251"/>
      <c r="F7" s="251"/>
      <c r="G7" s="251"/>
      <c r="H7" s="252"/>
      <c r="I7" s="168">
        <v>111</v>
      </c>
      <c r="J7" s="181">
        <f>SUM(J8:J9)</f>
        <v>150378182</v>
      </c>
      <c r="K7" s="181">
        <f>SUM(K8:K9)</f>
        <v>57701548</v>
      </c>
      <c r="L7" s="181">
        <f>SUM(L8:L9)</f>
        <v>132666163</v>
      </c>
      <c r="M7" s="181">
        <f>SUM(M8:M9)</f>
        <v>31416461</v>
      </c>
      <c r="N7" s="146">
        <f>L7-J7</f>
        <v>-17712019</v>
      </c>
      <c r="O7" s="147">
        <f>L7/J7</f>
        <v>0.8822168298324021</v>
      </c>
    </row>
    <row r="8" spans="1:15" ht="12">
      <c r="A8" s="253" t="s">
        <v>147</v>
      </c>
      <c r="B8" s="254"/>
      <c r="C8" s="254"/>
      <c r="D8" s="254"/>
      <c r="E8" s="254"/>
      <c r="F8" s="254"/>
      <c r="G8" s="254"/>
      <c r="H8" s="255"/>
      <c r="I8" s="168">
        <v>112</v>
      </c>
      <c r="J8" s="182">
        <v>142789191</v>
      </c>
      <c r="K8" s="192">
        <v>53779375</v>
      </c>
      <c r="L8" s="184">
        <f>148336816-21030369-2661519</f>
        <v>124644928</v>
      </c>
      <c r="M8" s="192">
        <f>36102907-5721522-556989</f>
        <v>29824396</v>
      </c>
      <c r="N8" s="146">
        <f aca="true" t="shared" si="0" ref="N8:N50">L8-J8</f>
        <v>-18144263</v>
      </c>
      <c r="O8" s="147">
        <f aca="true" t="shared" si="1" ref="O8:O49">L8/J8</f>
        <v>0.8729297163676766</v>
      </c>
    </row>
    <row r="9" spans="1:15" ht="12">
      <c r="A9" s="253" t="s">
        <v>98</v>
      </c>
      <c r="B9" s="254"/>
      <c r="C9" s="254"/>
      <c r="D9" s="254"/>
      <c r="E9" s="254"/>
      <c r="F9" s="254"/>
      <c r="G9" s="254"/>
      <c r="H9" s="255"/>
      <c r="I9" s="168">
        <v>113</v>
      </c>
      <c r="J9" s="182">
        <v>7588991</v>
      </c>
      <c r="K9" s="192">
        <v>3922173</v>
      </c>
      <c r="L9" s="184">
        <f>2661519+5359716</f>
        <v>8021235</v>
      </c>
      <c r="M9" s="192">
        <f>556989+1035076</f>
        <v>1592065</v>
      </c>
      <c r="N9" s="146">
        <f t="shared" si="0"/>
        <v>432244</v>
      </c>
      <c r="O9" s="147">
        <f t="shared" si="1"/>
        <v>1.0569567153261876</v>
      </c>
    </row>
    <row r="10" spans="1:15" ht="12">
      <c r="A10" s="253" t="s">
        <v>337</v>
      </c>
      <c r="B10" s="254"/>
      <c r="C10" s="254"/>
      <c r="D10" s="254"/>
      <c r="E10" s="254"/>
      <c r="F10" s="254"/>
      <c r="G10" s="254"/>
      <c r="H10" s="255"/>
      <c r="I10" s="168">
        <v>114</v>
      </c>
      <c r="J10" s="181">
        <f>J11+J12+J16+J20+J21+J22+J25+J26</f>
        <v>142343023</v>
      </c>
      <c r="K10" s="181">
        <f>K11+K12+K16+K20+K21+K22+K25+K26</f>
        <v>53334923</v>
      </c>
      <c r="L10" s="181">
        <f>-+M1-L11+L12+L16+L20+L21+L22+L25+L26</f>
        <v>129848116</v>
      </c>
      <c r="M10" s="181">
        <f>-+N1-M11+M12+M16+M20+M21+M22+M25+M26</f>
        <v>33315689</v>
      </c>
      <c r="N10" s="146">
        <f t="shared" si="0"/>
        <v>-12494907</v>
      </c>
      <c r="O10" s="147">
        <f t="shared" si="1"/>
        <v>0.9122197439912457</v>
      </c>
    </row>
    <row r="11" spans="1:13" ht="12">
      <c r="A11" s="253" t="s">
        <v>99</v>
      </c>
      <c r="B11" s="254"/>
      <c r="C11" s="254"/>
      <c r="D11" s="254"/>
      <c r="E11" s="254"/>
      <c r="F11" s="254"/>
      <c r="G11" s="254"/>
      <c r="H11" s="255"/>
      <c r="I11" s="168">
        <v>115</v>
      </c>
      <c r="J11" s="182">
        <v>365258</v>
      </c>
      <c r="K11" s="192">
        <v>0</v>
      </c>
      <c r="L11" s="184"/>
      <c r="M11" s="192"/>
    </row>
    <row r="12" spans="1:15" ht="12">
      <c r="A12" s="253" t="s">
        <v>338</v>
      </c>
      <c r="B12" s="254"/>
      <c r="C12" s="254"/>
      <c r="D12" s="254"/>
      <c r="E12" s="254"/>
      <c r="F12" s="254"/>
      <c r="G12" s="254"/>
      <c r="H12" s="255"/>
      <c r="I12" s="168">
        <v>116</v>
      </c>
      <c r="J12" s="181">
        <f>SUM(J13:J15)</f>
        <v>67422533</v>
      </c>
      <c r="K12" s="181">
        <f>SUM(K13:K15)</f>
        <v>38181353</v>
      </c>
      <c r="L12" s="181">
        <f>SUM(L13:L15)</f>
        <v>59410012</v>
      </c>
      <c r="M12" s="181">
        <f>SUM(M13:M15)</f>
        <v>15217588</v>
      </c>
      <c r="N12" s="146">
        <f t="shared" si="0"/>
        <v>-8012521</v>
      </c>
      <c r="O12" s="147">
        <f t="shared" si="1"/>
        <v>0.881159596896189</v>
      </c>
    </row>
    <row r="13" spans="1:15" ht="12">
      <c r="A13" s="256" t="s">
        <v>141</v>
      </c>
      <c r="B13" s="257"/>
      <c r="C13" s="257"/>
      <c r="D13" s="257"/>
      <c r="E13" s="257"/>
      <c r="F13" s="257"/>
      <c r="G13" s="257"/>
      <c r="H13" s="258"/>
      <c r="I13" s="168">
        <v>117</v>
      </c>
      <c r="J13" s="182">
        <v>28103156</v>
      </c>
      <c r="K13" s="192">
        <v>6976963</v>
      </c>
      <c r="L13" s="184">
        <v>25459063</v>
      </c>
      <c r="M13" s="192">
        <v>6262436</v>
      </c>
      <c r="N13" s="146">
        <f t="shared" si="0"/>
        <v>-2644093</v>
      </c>
      <c r="O13" s="147">
        <f t="shared" si="1"/>
        <v>0.9059147307156534</v>
      </c>
    </row>
    <row r="14" spans="1:15" ht="12">
      <c r="A14" s="256" t="s">
        <v>142</v>
      </c>
      <c r="B14" s="257"/>
      <c r="C14" s="257"/>
      <c r="D14" s="257"/>
      <c r="E14" s="257"/>
      <c r="F14" s="257"/>
      <c r="G14" s="257"/>
      <c r="H14" s="258"/>
      <c r="I14" s="168">
        <v>118</v>
      </c>
      <c r="J14" s="182">
        <v>3001458</v>
      </c>
      <c r="K14" s="192">
        <v>681384</v>
      </c>
      <c r="L14" s="184">
        <v>1821832</v>
      </c>
      <c r="M14" s="192">
        <v>294976</v>
      </c>
      <c r="N14" s="146">
        <f t="shared" si="0"/>
        <v>-1179626</v>
      </c>
      <c r="O14" s="147">
        <f t="shared" si="1"/>
        <v>0.606982339916134</v>
      </c>
    </row>
    <row r="15" spans="1:15" ht="12">
      <c r="A15" s="256" t="s">
        <v>56</v>
      </c>
      <c r="B15" s="257"/>
      <c r="C15" s="257"/>
      <c r="D15" s="257"/>
      <c r="E15" s="257"/>
      <c r="F15" s="257"/>
      <c r="G15" s="257"/>
      <c r="H15" s="258"/>
      <c r="I15" s="168">
        <v>119</v>
      </c>
      <c r="J15" s="182">
        <v>36317919</v>
      </c>
      <c r="K15" s="192">
        <v>30523006</v>
      </c>
      <c r="L15" s="184">
        <f>53159486-21030369</f>
        <v>32129117</v>
      </c>
      <c r="M15" s="192">
        <v>8660176</v>
      </c>
      <c r="N15" s="146">
        <f t="shared" si="0"/>
        <v>-4188802</v>
      </c>
      <c r="O15" s="147">
        <f t="shared" si="1"/>
        <v>0.884662940076495</v>
      </c>
    </row>
    <row r="16" spans="1:15" ht="12">
      <c r="A16" s="253" t="s">
        <v>339</v>
      </c>
      <c r="B16" s="254"/>
      <c r="C16" s="254"/>
      <c r="D16" s="254"/>
      <c r="E16" s="254"/>
      <c r="F16" s="254"/>
      <c r="G16" s="254"/>
      <c r="H16" s="255"/>
      <c r="I16" s="168">
        <v>120</v>
      </c>
      <c r="J16" s="181">
        <f>SUM(J17:J19)</f>
        <v>56980629</v>
      </c>
      <c r="K16" s="181">
        <f>SUM(K17:K19)</f>
        <v>13616320</v>
      </c>
      <c r="L16" s="181">
        <f>SUM(L17:L19)</f>
        <v>51120896</v>
      </c>
      <c r="M16" s="181">
        <f>SUM(M17:M19)</f>
        <v>11948072</v>
      </c>
      <c r="N16" s="146">
        <f t="shared" si="0"/>
        <v>-5859733</v>
      </c>
      <c r="O16" s="147">
        <f t="shared" si="1"/>
        <v>0.8971627182283298</v>
      </c>
    </row>
    <row r="17" spans="1:15" ht="12">
      <c r="A17" s="256" t="s">
        <v>57</v>
      </c>
      <c r="B17" s="257"/>
      <c r="C17" s="257"/>
      <c r="D17" s="257"/>
      <c r="E17" s="257"/>
      <c r="F17" s="257"/>
      <c r="G17" s="257"/>
      <c r="H17" s="258"/>
      <c r="I17" s="168">
        <v>121</v>
      </c>
      <c r="J17" s="182">
        <v>32973488</v>
      </c>
      <c r="K17" s="192">
        <v>7963867</v>
      </c>
      <c r="L17" s="184">
        <v>29767451</v>
      </c>
      <c r="M17" s="192">
        <v>7061428</v>
      </c>
      <c r="N17" s="146">
        <f t="shared" si="0"/>
        <v>-3206037</v>
      </c>
      <c r="O17" s="147">
        <f t="shared" si="1"/>
        <v>0.9027692490403199</v>
      </c>
    </row>
    <row r="18" spans="1:15" ht="12">
      <c r="A18" s="256" t="s">
        <v>58</v>
      </c>
      <c r="B18" s="257"/>
      <c r="C18" s="257"/>
      <c r="D18" s="257"/>
      <c r="E18" s="257"/>
      <c r="F18" s="257"/>
      <c r="G18" s="257"/>
      <c r="H18" s="258"/>
      <c r="I18" s="168">
        <v>122</v>
      </c>
      <c r="J18" s="182">
        <v>15637308</v>
      </c>
      <c r="K18" s="192">
        <v>3653923</v>
      </c>
      <c r="L18" s="184">
        <f>5023198+511657+8803186</f>
        <v>14338041</v>
      </c>
      <c r="M18" s="192">
        <v>3303403</v>
      </c>
      <c r="N18" s="146">
        <f t="shared" si="0"/>
        <v>-1299267</v>
      </c>
      <c r="O18" s="147">
        <f t="shared" si="1"/>
        <v>0.9169123611301894</v>
      </c>
    </row>
    <row r="19" spans="1:15" ht="12">
      <c r="A19" s="256" t="s">
        <v>59</v>
      </c>
      <c r="B19" s="257"/>
      <c r="C19" s="257"/>
      <c r="D19" s="257"/>
      <c r="E19" s="257"/>
      <c r="F19" s="257"/>
      <c r="G19" s="257"/>
      <c r="H19" s="258"/>
      <c r="I19" s="168">
        <v>123</v>
      </c>
      <c r="J19" s="182">
        <v>8369833</v>
      </c>
      <c r="K19" s="192">
        <v>1998530</v>
      </c>
      <c r="L19" s="184">
        <f>21353445-L18</f>
        <v>7015404</v>
      </c>
      <c r="M19" s="192">
        <v>1583241</v>
      </c>
      <c r="N19" s="146">
        <f t="shared" si="0"/>
        <v>-1354429</v>
      </c>
      <c r="O19" s="147">
        <f t="shared" si="1"/>
        <v>0.8381772969663791</v>
      </c>
    </row>
    <row r="20" spans="1:15" ht="12">
      <c r="A20" s="253" t="s">
        <v>100</v>
      </c>
      <c r="B20" s="254"/>
      <c r="C20" s="254"/>
      <c r="D20" s="254"/>
      <c r="E20" s="254"/>
      <c r="F20" s="254"/>
      <c r="G20" s="254"/>
      <c r="H20" s="255"/>
      <c r="I20" s="168">
        <v>124</v>
      </c>
      <c r="J20" s="183">
        <v>6199330</v>
      </c>
      <c r="K20" s="193">
        <v>-1549598</v>
      </c>
      <c r="L20" s="181">
        <v>6206518</v>
      </c>
      <c r="M20" s="193">
        <v>1601806</v>
      </c>
      <c r="N20" s="146">
        <f t="shared" si="0"/>
        <v>7188</v>
      </c>
      <c r="O20" s="147">
        <f t="shared" si="1"/>
        <v>1.0011594801373698</v>
      </c>
    </row>
    <row r="21" spans="1:15" ht="12">
      <c r="A21" s="253" t="s">
        <v>101</v>
      </c>
      <c r="B21" s="254"/>
      <c r="C21" s="254"/>
      <c r="D21" s="254"/>
      <c r="E21" s="254"/>
      <c r="F21" s="254"/>
      <c r="G21" s="254"/>
      <c r="H21" s="255"/>
      <c r="I21" s="168">
        <v>125</v>
      </c>
      <c r="J21" s="182">
        <v>4818971</v>
      </c>
      <c r="K21" s="193">
        <v>1857319</v>
      </c>
      <c r="L21" s="181">
        <f>5004700</f>
        <v>5004700</v>
      </c>
      <c r="M21" s="192">
        <v>1381142</v>
      </c>
      <c r="N21" s="146">
        <f t="shared" si="0"/>
        <v>185729</v>
      </c>
      <c r="O21" s="147">
        <f t="shared" si="1"/>
        <v>1.0385412155416582</v>
      </c>
    </row>
    <row r="22" spans="1:15" ht="12">
      <c r="A22" s="253" t="s">
        <v>340</v>
      </c>
      <c r="B22" s="254"/>
      <c r="C22" s="254"/>
      <c r="D22" s="254"/>
      <c r="E22" s="254"/>
      <c r="F22" s="254"/>
      <c r="G22" s="254"/>
      <c r="H22" s="255"/>
      <c r="I22" s="168">
        <v>126</v>
      </c>
      <c r="J22" s="184">
        <f>SUM(J23:J24)</f>
        <v>3016747</v>
      </c>
      <c r="K22" s="181">
        <f>SUM(K24:K24)</f>
        <v>667548</v>
      </c>
      <c r="L22" s="181">
        <f>SUM(L24:L24)</f>
        <v>3924899</v>
      </c>
      <c r="M22" s="181">
        <f>SUM(M24:M24)</f>
        <v>865317</v>
      </c>
      <c r="N22" s="146">
        <f t="shared" si="0"/>
        <v>908152</v>
      </c>
      <c r="O22" s="147">
        <f t="shared" si="1"/>
        <v>1.301036845317158</v>
      </c>
    </row>
    <row r="23" spans="1:13" ht="12">
      <c r="A23" s="256" t="s">
        <v>132</v>
      </c>
      <c r="B23" s="257"/>
      <c r="C23" s="257"/>
      <c r="D23" s="257"/>
      <c r="E23" s="257"/>
      <c r="F23" s="257"/>
      <c r="G23" s="257"/>
      <c r="H23" s="258"/>
      <c r="I23" s="168">
        <v>127</v>
      </c>
      <c r="J23" s="182"/>
      <c r="K23" s="192">
        <v>0</v>
      </c>
      <c r="L23" s="184"/>
      <c r="M23" s="192"/>
    </row>
    <row r="24" spans="1:15" ht="12">
      <c r="A24" s="256" t="s">
        <v>133</v>
      </c>
      <c r="B24" s="257"/>
      <c r="C24" s="257"/>
      <c r="D24" s="257"/>
      <c r="E24" s="257"/>
      <c r="F24" s="257"/>
      <c r="G24" s="257"/>
      <c r="H24" s="258"/>
      <c r="I24" s="168">
        <v>128</v>
      </c>
      <c r="J24" s="182">
        <v>3016747</v>
      </c>
      <c r="K24" s="192">
        <v>667548</v>
      </c>
      <c r="L24" s="184">
        <v>3924899</v>
      </c>
      <c r="M24" s="192">
        <v>865317</v>
      </c>
      <c r="N24" s="146">
        <f t="shared" si="0"/>
        <v>908152</v>
      </c>
      <c r="O24" s="147">
        <f t="shared" si="1"/>
        <v>1.301036845317158</v>
      </c>
    </row>
    <row r="25" spans="1:15" ht="12">
      <c r="A25" s="253" t="s">
        <v>102</v>
      </c>
      <c r="B25" s="254"/>
      <c r="C25" s="254"/>
      <c r="D25" s="254"/>
      <c r="E25" s="254"/>
      <c r="F25" s="254"/>
      <c r="G25" s="254"/>
      <c r="H25" s="255"/>
      <c r="I25" s="168">
        <v>129</v>
      </c>
      <c r="J25" s="182">
        <v>611269</v>
      </c>
      <c r="K25" s="192">
        <v>333600</v>
      </c>
      <c r="L25" s="184">
        <v>1055000</v>
      </c>
      <c r="M25" s="192">
        <v>1055000</v>
      </c>
      <c r="N25" s="146">
        <f t="shared" si="0"/>
        <v>443731</v>
      </c>
      <c r="O25" s="147">
        <f t="shared" si="1"/>
        <v>1.72591772198492</v>
      </c>
    </row>
    <row r="26" spans="1:15" ht="12">
      <c r="A26" s="253" t="s">
        <v>45</v>
      </c>
      <c r="B26" s="254"/>
      <c r="C26" s="254"/>
      <c r="D26" s="254"/>
      <c r="E26" s="254"/>
      <c r="F26" s="254"/>
      <c r="G26" s="254"/>
      <c r="H26" s="255"/>
      <c r="I26" s="168">
        <v>130</v>
      </c>
      <c r="J26" s="182">
        <v>2928286</v>
      </c>
      <c r="K26" s="192">
        <v>228381</v>
      </c>
      <c r="L26" s="181">
        <v>3126091</v>
      </c>
      <c r="M26" s="192">
        <v>1246764</v>
      </c>
      <c r="N26" s="146">
        <f t="shared" si="0"/>
        <v>197805</v>
      </c>
      <c r="O26" s="147">
        <f t="shared" si="1"/>
        <v>1.0675497543614252</v>
      </c>
    </row>
    <row r="27" spans="1:15" ht="12">
      <c r="A27" s="253" t="s">
        <v>341</v>
      </c>
      <c r="B27" s="254"/>
      <c r="C27" s="254"/>
      <c r="D27" s="254"/>
      <c r="E27" s="254"/>
      <c r="F27" s="254"/>
      <c r="G27" s="254"/>
      <c r="H27" s="255"/>
      <c r="I27" s="168">
        <v>131</v>
      </c>
      <c r="J27" s="181">
        <f>SUM(J28:J32)</f>
        <v>5142895</v>
      </c>
      <c r="K27" s="181">
        <f>SUM(K28:K32)</f>
        <v>3410436</v>
      </c>
      <c r="L27" s="181">
        <f>SUM(L28:L32)</f>
        <v>3893095</v>
      </c>
      <c r="M27" s="181">
        <f>SUM(M28:M32)</f>
        <v>691248</v>
      </c>
      <c r="N27" s="146">
        <f t="shared" si="0"/>
        <v>-1249800</v>
      </c>
      <c r="O27" s="147">
        <f t="shared" si="1"/>
        <v>0.7569851221928505</v>
      </c>
    </row>
    <row r="28" spans="1:15" ht="24" customHeight="1">
      <c r="A28" s="253" t="s">
        <v>216</v>
      </c>
      <c r="B28" s="254"/>
      <c r="C28" s="254"/>
      <c r="D28" s="254"/>
      <c r="E28" s="254"/>
      <c r="F28" s="254"/>
      <c r="G28" s="254"/>
      <c r="H28" s="255"/>
      <c r="I28" s="168">
        <v>132</v>
      </c>
      <c r="J28" s="182">
        <v>3518104</v>
      </c>
      <c r="K28" s="194">
        <f>521445+2270000</f>
        <v>2791445</v>
      </c>
      <c r="L28" s="195">
        <f>2017823-5700-L30</f>
        <v>1706443</v>
      </c>
      <c r="M28" s="194">
        <f>622440-M30</f>
        <v>543843</v>
      </c>
      <c r="N28" s="146">
        <f t="shared" si="0"/>
        <v>-1811661</v>
      </c>
      <c r="O28" s="147">
        <f t="shared" si="1"/>
        <v>0.4850462067067943</v>
      </c>
    </row>
    <row r="29" spans="1:15" ht="24" customHeight="1">
      <c r="A29" s="253" t="s">
        <v>150</v>
      </c>
      <c r="B29" s="254"/>
      <c r="C29" s="254"/>
      <c r="D29" s="254"/>
      <c r="E29" s="254"/>
      <c r="F29" s="254"/>
      <c r="G29" s="254"/>
      <c r="H29" s="255"/>
      <c r="I29" s="168">
        <v>133</v>
      </c>
      <c r="J29" s="182">
        <v>725754</v>
      </c>
      <c r="K29" s="194">
        <v>146491</v>
      </c>
      <c r="L29" s="195">
        <v>1880972</v>
      </c>
      <c r="M29" s="194">
        <v>68808</v>
      </c>
      <c r="N29" s="146">
        <f t="shared" si="0"/>
        <v>1155218</v>
      </c>
      <c r="O29" s="147">
        <f t="shared" si="1"/>
        <v>2.591748719263001</v>
      </c>
    </row>
    <row r="30" spans="1:15" ht="16.5" customHeight="1">
      <c r="A30" s="253" t="s">
        <v>134</v>
      </c>
      <c r="B30" s="254"/>
      <c r="C30" s="254"/>
      <c r="D30" s="254"/>
      <c r="E30" s="254"/>
      <c r="F30" s="254"/>
      <c r="G30" s="254"/>
      <c r="H30" s="255"/>
      <c r="I30" s="168">
        <v>134</v>
      </c>
      <c r="J30" s="182">
        <v>899037</v>
      </c>
      <c r="K30" s="196">
        <v>472500</v>
      </c>
      <c r="L30" s="197">
        <v>305680</v>
      </c>
      <c r="M30" s="196">
        <f>L30-227083</f>
        <v>78597</v>
      </c>
      <c r="N30" s="146">
        <f t="shared" si="0"/>
        <v>-593357</v>
      </c>
      <c r="O30" s="147">
        <f t="shared" si="1"/>
        <v>0.3400082532754492</v>
      </c>
    </row>
    <row r="31" spans="1:15" ht="15.75" customHeight="1">
      <c r="A31" s="253" t="s">
        <v>212</v>
      </c>
      <c r="B31" s="254"/>
      <c r="C31" s="254"/>
      <c r="D31" s="254"/>
      <c r="E31" s="254"/>
      <c r="F31" s="254"/>
      <c r="G31" s="254"/>
      <c r="H31" s="255"/>
      <c r="I31" s="168">
        <v>135</v>
      </c>
      <c r="J31" s="182"/>
      <c r="K31" s="192">
        <v>0</v>
      </c>
      <c r="L31" s="184"/>
      <c r="M31" s="192"/>
      <c r="N31" s="146">
        <f t="shared" si="0"/>
        <v>0</v>
      </c>
      <c r="O31" s="147"/>
    </row>
    <row r="32" spans="1:15" ht="16.5" customHeight="1">
      <c r="A32" s="253" t="s">
        <v>135</v>
      </c>
      <c r="B32" s="254"/>
      <c r="C32" s="254"/>
      <c r="D32" s="254"/>
      <c r="E32" s="254"/>
      <c r="F32" s="254"/>
      <c r="G32" s="254"/>
      <c r="H32" s="255"/>
      <c r="I32" s="168">
        <v>136</v>
      </c>
      <c r="J32" s="182"/>
      <c r="K32" s="192">
        <v>0</v>
      </c>
      <c r="L32" s="184"/>
      <c r="M32" s="192"/>
      <c r="N32" s="146">
        <f t="shared" si="0"/>
        <v>0</v>
      </c>
      <c r="O32" s="147"/>
    </row>
    <row r="33" spans="1:15" ht="12">
      <c r="A33" s="253" t="s">
        <v>342</v>
      </c>
      <c r="B33" s="254"/>
      <c r="C33" s="254"/>
      <c r="D33" s="254"/>
      <c r="E33" s="254"/>
      <c r="F33" s="254"/>
      <c r="G33" s="254"/>
      <c r="H33" s="255"/>
      <c r="I33" s="168">
        <v>137</v>
      </c>
      <c r="J33" s="181">
        <f>SUM(J34:J37)</f>
        <v>1991298</v>
      </c>
      <c r="K33" s="181">
        <f>SUM(K34:K37)</f>
        <v>471501</v>
      </c>
      <c r="L33" s="181">
        <f>SUM(L34:L37)</f>
        <v>1788229</v>
      </c>
      <c r="M33" s="181">
        <f>SUM(M34:M37)</f>
        <v>293266</v>
      </c>
      <c r="N33" s="146">
        <f t="shared" si="0"/>
        <v>-203069</v>
      </c>
      <c r="O33" s="147">
        <f t="shared" si="1"/>
        <v>0.8980217928205623</v>
      </c>
    </row>
    <row r="34" spans="1:15" ht="12">
      <c r="A34" s="253" t="s">
        <v>61</v>
      </c>
      <c r="B34" s="254"/>
      <c r="C34" s="254"/>
      <c r="D34" s="254"/>
      <c r="E34" s="254"/>
      <c r="F34" s="254"/>
      <c r="G34" s="254"/>
      <c r="H34" s="255"/>
      <c r="I34" s="168">
        <v>138</v>
      </c>
      <c r="J34" s="182"/>
      <c r="K34" s="192">
        <v>984</v>
      </c>
      <c r="L34" s="184">
        <v>8399</v>
      </c>
      <c r="M34" s="192">
        <v>1996</v>
      </c>
      <c r="N34" s="146">
        <f t="shared" si="0"/>
        <v>8399</v>
      </c>
      <c r="O34" s="147"/>
    </row>
    <row r="35" spans="1:15" ht="12">
      <c r="A35" s="253" t="s">
        <v>60</v>
      </c>
      <c r="B35" s="254"/>
      <c r="C35" s="254"/>
      <c r="D35" s="254"/>
      <c r="E35" s="254"/>
      <c r="F35" s="254"/>
      <c r="G35" s="254"/>
      <c r="H35" s="255"/>
      <c r="I35" s="168">
        <v>139</v>
      </c>
      <c r="J35" s="182">
        <v>1991298</v>
      </c>
      <c r="K35" s="192">
        <v>470517</v>
      </c>
      <c r="L35" s="184">
        <v>1779830</v>
      </c>
      <c r="M35" s="192">
        <v>291270</v>
      </c>
      <c r="N35" s="146">
        <f t="shared" si="0"/>
        <v>-211468</v>
      </c>
      <c r="O35" s="147">
        <f t="shared" si="1"/>
        <v>0.8938039409470606</v>
      </c>
    </row>
    <row r="36" spans="1:15" ht="12">
      <c r="A36" s="253" t="s">
        <v>213</v>
      </c>
      <c r="B36" s="254"/>
      <c r="C36" s="254"/>
      <c r="D36" s="254"/>
      <c r="E36" s="254"/>
      <c r="F36" s="254"/>
      <c r="G36" s="254"/>
      <c r="H36" s="255"/>
      <c r="I36" s="168">
        <v>140</v>
      </c>
      <c r="J36" s="182"/>
      <c r="K36" s="192">
        <v>0</v>
      </c>
      <c r="L36" s="184"/>
      <c r="M36" s="192">
        <v>0</v>
      </c>
      <c r="N36" s="146">
        <f t="shared" si="0"/>
        <v>0</v>
      </c>
      <c r="O36" s="147"/>
    </row>
    <row r="37" spans="1:15" ht="12">
      <c r="A37" s="253" t="s">
        <v>62</v>
      </c>
      <c r="B37" s="254"/>
      <c r="C37" s="254"/>
      <c r="D37" s="254"/>
      <c r="E37" s="254"/>
      <c r="F37" s="254"/>
      <c r="G37" s="254"/>
      <c r="H37" s="255"/>
      <c r="I37" s="168">
        <v>141</v>
      </c>
      <c r="J37" s="182"/>
      <c r="K37" s="192">
        <v>0</v>
      </c>
      <c r="L37" s="184"/>
      <c r="M37" s="192">
        <v>0</v>
      </c>
      <c r="N37" s="146">
        <f t="shared" si="0"/>
        <v>0</v>
      </c>
      <c r="O37" s="147"/>
    </row>
    <row r="38" spans="1:15" ht="12">
      <c r="A38" s="253" t="s">
        <v>189</v>
      </c>
      <c r="B38" s="254"/>
      <c r="C38" s="254"/>
      <c r="D38" s="254"/>
      <c r="E38" s="254"/>
      <c r="F38" s="254"/>
      <c r="G38" s="254"/>
      <c r="H38" s="255"/>
      <c r="I38" s="168">
        <v>142</v>
      </c>
      <c r="J38" s="182"/>
      <c r="K38" s="192">
        <v>0</v>
      </c>
      <c r="L38" s="184"/>
      <c r="M38" s="192">
        <v>0</v>
      </c>
      <c r="N38" s="146">
        <f t="shared" si="0"/>
        <v>0</v>
      </c>
      <c r="O38" s="147"/>
    </row>
    <row r="39" spans="1:15" ht="12">
      <c r="A39" s="253" t="s">
        <v>190</v>
      </c>
      <c r="B39" s="254"/>
      <c r="C39" s="254"/>
      <c r="D39" s="254"/>
      <c r="E39" s="254"/>
      <c r="F39" s="254"/>
      <c r="G39" s="254"/>
      <c r="H39" s="255"/>
      <c r="I39" s="168">
        <v>143</v>
      </c>
      <c r="J39" s="182"/>
      <c r="K39" s="192">
        <v>0</v>
      </c>
      <c r="L39" s="184"/>
      <c r="M39" s="192">
        <v>0</v>
      </c>
      <c r="N39" s="146">
        <f t="shared" si="0"/>
        <v>0</v>
      </c>
      <c r="O39" s="147"/>
    </row>
    <row r="40" spans="1:15" ht="12">
      <c r="A40" s="253" t="s">
        <v>214</v>
      </c>
      <c r="B40" s="254"/>
      <c r="C40" s="254"/>
      <c r="D40" s="254"/>
      <c r="E40" s="254"/>
      <c r="F40" s="254"/>
      <c r="G40" s="254"/>
      <c r="H40" s="255"/>
      <c r="I40" s="168">
        <v>144</v>
      </c>
      <c r="J40" s="182"/>
      <c r="K40" s="192">
        <v>0</v>
      </c>
      <c r="L40" s="184"/>
      <c r="M40" s="192">
        <v>0</v>
      </c>
      <c r="N40" s="146">
        <f t="shared" si="0"/>
        <v>0</v>
      </c>
      <c r="O40" s="147"/>
    </row>
    <row r="41" spans="1:15" ht="12">
      <c r="A41" s="253" t="s">
        <v>215</v>
      </c>
      <c r="B41" s="254"/>
      <c r="C41" s="254"/>
      <c r="D41" s="254"/>
      <c r="E41" s="254"/>
      <c r="F41" s="254"/>
      <c r="G41" s="254"/>
      <c r="H41" s="255"/>
      <c r="I41" s="168">
        <v>145</v>
      </c>
      <c r="J41" s="182"/>
      <c r="K41" s="192">
        <v>0</v>
      </c>
      <c r="L41" s="184"/>
      <c r="M41" s="192">
        <v>0</v>
      </c>
      <c r="N41" s="146">
        <f t="shared" si="0"/>
        <v>0</v>
      </c>
      <c r="O41" s="147"/>
    </row>
    <row r="42" spans="1:15" ht="12">
      <c r="A42" s="253" t="s">
        <v>343</v>
      </c>
      <c r="B42" s="254"/>
      <c r="C42" s="254"/>
      <c r="D42" s="254"/>
      <c r="E42" s="254"/>
      <c r="F42" s="254"/>
      <c r="G42" s="254"/>
      <c r="H42" s="255"/>
      <c r="I42" s="168">
        <v>146</v>
      </c>
      <c r="J42" s="181">
        <f>J7+J27+J38+J40</f>
        <v>155521077</v>
      </c>
      <c r="K42" s="181">
        <f>K7+K27+K38+K40</f>
        <v>61111984</v>
      </c>
      <c r="L42" s="181">
        <f>L7+L27+L38+L40</f>
        <v>136559258</v>
      </c>
      <c r="M42" s="181">
        <f>M7+M27+M38+M40</f>
        <v>32107709</v>
      </c>
      <c r="N42" s="146">
        <f t="shared" si="0"/>
        <v>-18961819</v>
      </c>
      <c r="O42" s="147">
        <f t="shared" si="1"/>
        <v>0.8780755678537385</v>
      </c>
    </row>
    <row r="43" spans="1:15" ht="12">
      <c r="A43" s="253" t="s">
        <v>344</v>
      </c>
      <c r="B43" s="254"/>
      <c r="C43" s="254"/>
      <c r="D43" s="254"/>
      <c r="E43" s="254"/>
      <c r="F43" s="254"/>
      <c r="G43" s="254"/>
      <c r="H43" s="255"/>
      <c r="I43" s="168">
        <v>147</v>
      </c>
      <c r="J43" s="181">
        <f>J10+J33+J39+J41</f>
        <v>144334321</v>
      </c>
      <c r="K43" s="181">
        <f>K10+K33+K39+K41</f>
        <v>53806424</v>
      </c>
      <c r="L43" s="181">
        <f>L10+L33+L39+L41</f>
        <v>131636345</v>
      </c>
      <c r="M43" s="181">
        <f>M10+M33+M39+M41</f>
        <v>33608955</v>
      </c>
      <c r="N43" s="146">
        <f t="shared" si="0"/>
        <v>-12697976</v>
      </c>
      <c r="O43" s="147">
        <f t="shared" si="1"/>
        <v>0.9120238629868221</v>
      </c>
    </row>
    <row r="44" spans="1:15" ht="12">
      <c r="A44" s="253" t="s">
        <v>345</v>
      </c>
      <c r="B44" s="254"/>
      <c r="C44" s="254"/>
      <c r="D44" s="254"/>
      <c r="E44" s="254"/>
      <c r="F44" s="254"/>
      <c r="G44" s="254"/>
      <c r="H44" s="255"/>
      <c r="I44" s="168">
        <v>148</v>
      </c>
      <c r="J44" s="181">
        <f>J42-J43</f>
        <v>11186756</v>
      </c>
      <c r="K44" s="181">
        <f>K42-K43</f>
        <v>7305560</v>
      </c>
      <c r="L44" s="181">
        <f>L42-L43</f>
        <v>4922913</v>
      </c>
      <c r="M44" s="181">
        <f>M42-M43</f>
        <v>-1501246</v>
      </c>
      <c r="N44" s="146">
        <f t="shared" si="0"/>
        <v>-6263843</v>
      </c>
      <c r="O44" s="147">
        <f t="shared" si="1"/>
        <v>0.44006618183144425</v>
      </c>
    </row>
    <row r="45" spans="1:15" ht="12">
      <c r="A45" s="259" t="s">
        <v>208</v>
      </c>
      <c r="B45" s="260"/>
      <c r="C45" s="260"/>
      <c r="D45" s="260"/>
      <c r="E45" s="260"/>
      <c r="F45" s="260"/>
      <c r="G45" s="260"/>
      <c r="H45" s="261"/>
      <c r="I45" s="168">
        <v>149</v>
      </c>
      <c r="J45" s="184">
        <f>IF(J42&gt;J43,J42-J43,0)</f>
        <v>11186756</v>
      </c>
      <c r="K45" s="184">
        <f>IF(K42&gt;K43,K42-K43,0)</f>
        <v>7305560</v>
      </c>
      <c r="L45" s="184">
        <f>IF(L42&gt;L43,L42-L43,0)</f>
        <v>4922913</v>
      </c>
      <c r="M45" s="184">
        <f>IF(M42&gt;M43,M42-M43,0)</f>
        <v>0</v>
      </c>
      <c r="N45" s="146">
        <f t="shared" si="0"/>
        <v>-6263843</v>
      </c>
      <c r="O45" s="147">
        <f t="shared" si="1"/>
        <v>0.44006618183144425</v>
      </c>
    </row>
    <row r="46" spans="1:15" ht="12">
      <c r="A46" s="259" t="s">
        <v>209</v>
      </c>
      <c r="B46" s="260"/>
      <c r="C46" s="260"/>
      <c r="D46" s="260"/>
      <c r="E46" s="260"/>
      <c r="F46" s="260"/>
      <c r="G46" s="260"/>
      <c r="H46" s="261"/>
      <c r="I46" s="168">
        <v>150</v>
      </c>
      <c r="J46" s="184">
        <f>IF(J43&gt;J42,J43-J42,0)</f>
        <v>0</v>
      </c>
      <c r="K46" s="184">
        <f>IF(K43&gt;K42,K43-K42,0)</f>
        <v>0</v>
      </c>
      <c r="L46" s="184">
        <f>IF(L43&gt;L42,L43-L42,0)</f>
        <v>0</v>
      </c>
      <c r="M46" s="184">
        <f>IF(M43&gt;M42,M43-M42,0)</f>
        <v>1501246</v>
      </c>
      <c r="N46" s="146">
        <f t="shared" si="0"/>
        <v>0</v>
      </c>
      <c r="O46" s="147"/>
    </row>
    <row r="47" spans="1:15" ht="12">
      <c r="A47" s="253" t="s">
        <v>207</v>
      </c>
      <c r="B47" s="254"/>
      <c r="C47" s="254"/>
      <c r="D47" s="254"/>
      <c r="E47" s="254"/>
      <c r="F47" s="254"/>
      <c r="G47" s="254"/>
      <c r="H47" s="255"/>
      <c r="I47" s="168">
        <v>151</v>
      </c>
      <c r="J47" s="182"/>
      <c r="K47" s="192">
        <v>0</v>
      </c>
      <c r="L47" s="184">
        <v>997990</v>
      </c>
      <c r="M47" s="192"/>
      <c r="N47" s="146">
        <f t="shared" si="0"/>
        <v>997990</v>
      </c>
      <c r="O47" s="147"/>
    </row>
    <row r="48" spans="1:15" ht="12">
      <c r="A48" s="253" t="s">
        <v>346</v>
      </c>
      <c r="B48" s="254"/>
      <c r="C48" s="254"/>
      <c r="D48" s="254"/>
      <c r="E48" s="254"/>
      <c r="F48" s="254"/>
      <c r="G48" s="254"/>
      <c r="H48" s="255"/>
      <c r="I48" s="168">
        <v>152</v>
      </c>
      <c r="J48" s="181">
        <f>J44-J47</f>
        <v>11186756</v>
      </c>
      <c r="K48" s="181">
        <f>K44-K47</f>
        <v>7305560</v>
      </c>
      <c r="L48" s="181">
        <f>L44-L47</f>
        <v>3924923</v>
      </c>
      <c r="M48" s="181">
        <f>M44-M47</f>
        <v>-1501246</v>
      </c>
      <c r="N48" s="146">
        <f t="shared" si="0"/>
        <v>-7261833</v>
      </c>
      <c r="O48" s="147">
        <f t="shared" si="1"/>
        <v>0.35085443894548163</v>
      </c>
    </row>
    <row r="49" spans="1:15" ht="12">
      <c r="A49" s="259" t="s">
        <v>187</v>
      </c>
      <c r="B49" s="260"/>
      <c r="C49" s="260"/>
      <c r="D49" s="260"/>
      <c r="E49" s="260"/>
      <c r="F49" s="260"/>
      <c r="G49" s="260"/>
      <c r="H49" s="261"/>
      <c r="I49" s="168">
        <v>153</v>
      </c>
      <c r="J49" s="184">
        <f>IF(J48&gt;0,J48,0)</f>
        <v>11186756</v>
      </c>
      <c r="K49" s="184">
        <f>IF(K48&gt;0,K48,0)</f>
        <v>7305560</v>
      </c>
      <c r="L49" s="184">
        <f>IF(L48&gt;0,L48,0)</f>
        <v>3924923</v>
      </c>
      <c r="M49" s="184">
        <f>IF(M48&gt;0,M48,0)</f>
        <v>0</v>
      </c>
      <c r="N49" s="146">
        <f t="shared" si="0"/>
        <v>-7261833</v>
      </c>
      <c r="O49" s="147">
        <f t="shared" si="1"/>
        <v>0.35085443894548163</v>
      </c>
    </row>
    <row r="50" spans="1:15" ht="12">
      <c r="A50" s="262" t="s">
        <v>210</v>
      </c>
      <c r="B50" s="263"/>
      <c r="C50" s="263"/>
      <c r="D50" s="263"/>
      <c r="E50" s="263"/>
      <c r="F50" s="263"/>
      <c r="G50" s="263"/>
      <c r="H50" s="264"/>
      <c r="I50" s="168">
        <v>154</v>
      </c>
      <c r="J50" s="184">
        <f>IF(J48&lt;0,-J48,0)</f>
        <v>0</v>
      </c>
      <c r="K50" s="184">
        <f>IF(K48&lt;0,-K48,0)</f>
        <v>0</v>
      </c>
      <c r="L50" s="184">
        <f>IF(L48&lt;0,-L48,0)</f>
        <v>0</v>
      </c>
      <c r="M50" s="184">
        <f>IF(M48&lt;0,-M48,0)</f>
        <v>1501246</v>
      </c>
      <c r="N50" s="146">
        <f t="shared" si="0"/>
        <v>0</v>
      </c>
      <c r="O50" s="147"/>
    </row>
    <row r="51" spans="1:13" ht="12.75" customHeight="1">
      <c r="A51" s="265" t="s">
        <v>297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</row>
    <row r="52" spans="1:13" ht="12.75" customHeight="1">
      <c r="A52" s="250" t="s">
        <v>182</v>
      </c>
      <c r="B52" s="251"/>
      <c r="C52" s="251"/>
      <c r="D52" s="251"/>
      <c r="E52" s="251"/>
      <c r="F52" s="251"/>
      <c r="G52" s="251"/>
      <c r="H52" s="251"/>
      <c r="I52" s="198"/>
      <c r="J52" s="198"/>
      <c r="K52" s="198"/>
      <c r="L52" s="198"/>
      <c r="M52" s="199"/>
    </row>
    <row r="53" spans="1:13" ht="12">
      <c r="A53" s="267" t="s">
        <v>223</v>
      </c>
      <c r="B53" s="268"/>
      <c r="C53" s="268"/>
      <c r="D53" s="268"/>
      <c r="E53" s="268"/>
      <c r="F53" s="268"/>
      <c r="G53" s="268"/>
      <c r="H53" s="269"/>
      <c r="I53" s="176">
        <v>155</v>
      </c>
      <c r="J53" s="176"/>
      <c r="K53" s="169"/>
      <c r="L53" s="169"/>
      <c r="M53" s="169"/>
    </row>
    <row r="54" spans="1:13" ht="12">
      <c r="A54" s="267" t="s">
        <v>224</v>
      </c>
      <c r="B54" s="268"/>
      <c r="C54" s="268"/>
      <c r="D54" s="268"/>
      <c r="E54" s="268"/>
      <c r="F54" s="268"/>
      <c r="G54" s="268"/>
      <c r="H54" s="269"/>
      <c r="I54" s="176">
        <v>156</v>
      </c>
      <c r="J54" s="177"/>
      <c r="K54" s="200"/>
      <c r="L54" s="200"/>
      <c r="M54" s="200"/>
    </row>
    <row r="55" spans="1:13" ht="12.75" customHeight="1">
      <c r="A55" s="265" t="s">
        <v>184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</row>
    <row r="56" spans="1:13" ht="12">
      <c r="A56" s="250" t="s">
        <v>198</v>
      </c>
      <c r="B56" s="251"/>
      <c r="C56" s="251"/>
      <c r="D56" s="251"/>
      <c r="E56" s="251"/>
      <c r="F56" s="251"/>
      <c r="G56" s="251"/>
      <c r="H56" s="252"/>
      <c r="I56" s="178">
        <v>157</v>
      </c>
      <c r="J56" s="201">
        <f>J48</f>
        <v>11186756</v>
      </c>
      <c r="K56" s="201">
        <f>K48</f>
        <v>7305560</v>
      </c>
      <c r="L56" s="201">
        <f>L48</f>
        <v>3924923</v>
      </c>
      <c r="M56" s="201">
        <f>M48</f>
        <v>-1501246</v>
      </c>
    </row>
    <row r="57" spans="1:13" ht="12">
      <c r="A57" s="253" t="s">
        <v>347</v>
      </c>
      <c r="B57" s="254"/>
      <c r="C57" s="254"/>
      <c r="D57" s="254"/>
      <c r="E57" s="254"/>
      <c r="F57" s="254"/>
      <c r="G57" s="254"/>
      <c r="H57" s="255"/>
      <c r="I57" s="176">
        <v>158</v>
      </c>
      <c r="J57" s="170">
        <f>SUM(J58:J64)</f>
        <v>0</v>
      </c>
      <c r="K57" s="170">
        <f>SUM(K58:K64)</f>
        <v>0</v>
      </c>
      <c r="L57" s="170">
        <f>SUM(L58:L64)</f>
        <v>0</v>
      </c>
      <c r="M57" s="170">
        <f>SUM(M58:M64)</f>
        <v>0</v>
      </c>
    </row>
    <row r="58" spans="1:13" ht="12">
      <c r="A58" s="253" t="s">
        <v>217</v>
      </c>
      <c r="B58" s="254"/>
      <c r="C58" s="254"/>
      <c r="D58" s="254"/>
      <c r="E58" s="254"/>
      <c r="F58" s="254"/>
      <c r="G58" s="254"/>
      <c r="H58" s="255"/>
      <c r="I58" s="176">
        <v>159</v>
      </c>
      <c r="J58" s="176"/>
      <c r="K58" s="169"/>
      <c r="L58" s="169"/>
      <c r="M58" s="169"/>
    </row>
    <row r="59" spans="1:13" ht="12">
      <c r="A59" s="253" t="s">
        <v>218</v>
      </c>
      <c r="B59" s="254"/>
      <c r="C59" s="254"/>
      <c r="D59" s="254"/>
      <c r="E59" s="254"/>
      <c r="F59" s="254"/>
      <c r="G59" s="254"/>
      <c r="H59" s="255"/>
      <c r="I59" s="176">
        <v>160</v>
      </c>
      <c r="J59" s="176"/>
      <c r="K59" s="169"/>
      <c r="L59" s="169"/>
      <c r="M59" s="169"/>
    </row>
    <row r="60" spans="1:13" ht="12">
      <c r="A60" s="253" t="s">
        <v>40</v>
      </c>
      <c r="B60" s="254"/>
      <c r="C60" s="254"/>
      <c r="D60" s="254"/>
      <c r="E60" s="254"/>
      <c r="F60" s="254"/>
      <c r="G60" s="254"/>
      <c r="H60" s="255"/>
      <c r="I60" s="176">
        <v>161</v>
      </c>
      <c r="J60" s="176"/>
      <c r="K60" s="169"/>
      <c r="L60" s="169"/>
      <c r="M60" s="169"/>
    </row>
    <row r="61" spans="1:13" ht="12">
      <c r="A61" s="253" t="s">
        <v>219</v>
      </c>
      <c r="B61" s="254"/>
      <c r="C61" s="254"/>
      <c r="D61" s="254"/>
      <c r="E61" s="254"/>
      <c r="F61" s="254"/>
      <c r="G61" s="254"/>
      <c r="H61" s="255"/>
      <c r="I61" s="176">
        <v>162</v>
      </c>
      <c r="J61" s="176"/>
      <c r="K61" s="169"/>
      <c r="L61" s="169"/>
      <c r="M61" s="169"/>
    </row>
    <row r="62" spans="1:13" ht="12">
      <c r="A62" s="253" t="s">
        <v>220</v>
      </c>
      <c r="B62" s="254"/>
      <c r="C62" s="254"/>
      <c r="D62" s="254"/>
      <c r="E62" s="254"/>
      <c r="F62" s="254"/>
      <c r="G62" s="254"/>
      <c r="H62" s="255"/>
      <c r="I62" s="176">
        <v>163</v>
      </c>
      <c r="J62" s="176"/>
      <c r="K62" s="169"/>
      <c r="L62" s="169"/>
      <c r="M62" s="169"/>
    </row>
    <row r="63" spans="1:13" ht="12">
      <c r="A63" s="253" t="s">
        <v>221</v>
      </c>
      <c r="B63" s="254"/>
      <c r="C63" s="254"/>
      <c r="D63" s="254"/>
      <c r="E63" s="254"/>
      <c r="F63" s="254"/>
      <c r="G63" s="254"/>
      <c r="H63" s="255"/>
      <c r="I63" s="176">
        <v>164</v>
      </c>
      <c r="J63" s="176"/>
      <c r="K63" s="169"/>
      <c r="L63" s="169"/>
      <c r="M63" s="169"/>
    </row>
    <row r="64" spans="1:13" ht="12">
      <c r="A64" s="253" t="s">
        <v>222</v>
      </c>
      <c r="B64" s="254"/>
      <c r="C64" s="254"/>
      <c r="D64" s="254"/>
      <c r="E64" s="254"/>
      <c r="F64" s="254"/>
      <c r="G64" s="254"/>
      <c r="H64" s="255"/>
      <c r="I64" s="176">
        <v>165</v>
      </c>
      <c r="J64" s="176"/>
      <c r="K64" s="169"/>
      <c r="L64" s="169"/>
      <c r="M64" s="169"/>
    </row>
    <row r="65" spans="1:13" ht="12">
      <c r="A65" s="253" t="s">
        <v>211</v>
      </c>
      <c r="B65" s="254"/>
      <c r="C65" s="254"/>
      <c r="D65" s="254"/>
      <c r="E65" s="254"/>
      <c r="F65" s="254"/>
      <c r="G65" s="254"/>
      <c r="H65" s="255"/>
      <c r="I65" s="176">
        <v>166</v>
      </c>
      <c r="J65" s="176"/>
      <c r="K65" s="169"/>
      <c r="L65" s="169"/>
      <c r="M65" s="169"/>
    </row>
    <row r="66" spans="1:13" ht="12">
      <c r="A66" s="253" t="s">
        <v>348</v>
      </c>
      <c r="B66" s="254"/>
      <c r="C66" s="254"/>
      <c r="D66" s="254"/>
      <c r="E66" s="254"/>
      <c r="F66" s="254"/>
      <c r="G66" s="254"/>
      <c r="H66" s="255"/>
      <c r="I66" s="176">
        <v>167</v>
      </c>
      <c r="J66" s="170">
        <f>J57-J65</f>
        <v>0</v>
      </c>
      <c r="K66" s="170">
        <f>K57-K65</f>
        <v>0</v>
      </c>
      <c r="L66" s="170">
        <f>L57-L65</f>
        <v>0</v>
      </c>
      <c r="M66" s="170">
        <f>M57-M65</f>
        <v>0</v>
      </c>
    </row>
    <row r="67" spans="1:13" ht="12">
      <c r="A67" s="253" t="s">
        <v>188</v>
      </c>
      <c r="B67" s="254"/>
      <c r="C67" s="254"/>
      <c r="D67" s="254"/>
      <c r="E67" s="254"/>
      <c r="F67" s="254"/>
      <c r="G67" s="254"/>
      <c r="H67" s="255"/>
      <c r="I67" s="176">
        <v>168</v>
      </c>
      <c r="J67" s="175">
        <f>J56+J66</f>
        <v>11186756</v>
      </c>
      <c r="K67" s="175">
        <f>K56+K66</f>
        <v>7305560</v>
      </c>
      <c r="L67" s="175">
        <f>L56+L66</f>
        <v>3924923</v>
      </c>
      <c r="M67" s="175">
        <f>M56+M66</f>
        <v>-1501246</v>
      </c>
    </row>
    <row r="68" spans="1:13" ht="12.75" customHeight="1">
      <c r="A68" s="278" t="s">
        <v>298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</row>
    <row r="69" spans="1:13" ht="12.75" customHeight="1">
      <c r="A69" s="280" t="s">
        <v>183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</row>
    <row r="70" spans="1:13" ht="12">
      <c r="A70" s="270" t="s">
        <v>223</v>
      </c>
      <c r="B70" s="271"/>
      <c r="C70" s="271"/>
      <c r="D70" s="271"/>
      <c r="E70" s="271"/>
      <c r="F70" s="271"/>
      <c r="G70" s="271"/>
      <c r="H70" s="272"/>
      <c r="I70" s="179">
        <v>169</v>
      </c>
      <c r="J70" s="202"/>
      <c r="K70" s="169"/>
      <c r="L70" s="203"/>
      <c r="M70" s="169"/>
    </row>
    <row r="71" spans="1:13" ht="12">
      <c r="A71" s="275" t="s">
        <v>224</v>
      </c>
      <c r="B71" s="276"/>
      <c r="C71" s="276"/>
      <c r="D71" s="276"/>
      <c r="E71" s="276"/>
      <c r="F71" s="276"/>
      <c r="G71" s="276"/>
      <c r="H71" s="277"/>
      <c r="I71" s="180">
        <v>170</v>
      </c>
      <c r="J71" s="180"/>
      <c r="K71" s="200"/>
      <c r="L71" s="180"/>
      <c r="M71" s="204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5:H5"/>
    <mergeCell ref="A3:M3"/>
    <mergeCell ref="A4:H4"/>
    <mergeCell ref="L4:M4"/>
    <mergeCell ref="J4:K4"/>
  </mergeCells>
  <dataValidations count="3">
    <dataValidation type="whole" operator="greaterThanOrEqual" allowBlank="1" showInputMessage="1" showErrorMessage="1" errorTitle="Pogrešan unos" error="Mogu se unijeti samo cjelobrojne pozitivne vrijednosti." sqref="M7 M16 L11:L21 K27 K12 K33 K16 K7 K22:M22 K42:K46 J7:J10 L7:L9 J48:M50 J12:J46 L23:L47 M42:M46 M27 M12 M33 K10:M10">
      <formula1>0</formula1>
    </dataValidation>
    <dataValidation type="whole" operator="notEqual" allowBlank="1" showInputMessage="1" showErrorMessage="1" errorTitle="Pogrešan unos" error="Mogu se unijeti samo cjelobrojne vrijednosti." sqref="M56:M57 M53 K53:L54 K56:L65 K70:K71 L70 J47 J56:J57 J70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121"/>
  <sheetViews>
    <sheetView view="pageBreakPreview" zoomScale="110" zoomScaleSheetLayoutView="110" workbookViewId="0" topLeftCell="A85">
      <selection activeCell="K23" sqref="K23"/>
    </sheetView>
  </sheetViews>
  <sheetFormatPr defaultColWidth="9.140625" defaultRowHeight="12.75"/>
  <cols>
    <col min="1" max="7" width="9.140625" style="129" customWidth="1"/>
    <col min="8" max="8" width="5.7109375" style="129" customWidth="1"/>
    <col min="9" max="9" width="9.140625" style="129" customWidth="1"/>
    <col min="10" max="10" width="10.00390625" style="129" customWidth="1"/>
    <col min="11" max="11" width="10.421875" style="129" customWidth="1"/>
    <col min="12" max="12" width="10.8515625" style="129" bestFit="1" customWidth="1"/>
    <col min="13" max="16384" width="9.140625" style="129" customWidth="1"/>
  </cols>
  <sheetData>
    <row r="1" spans="1:11" ht="12.75" customHeight="1">
      <c r="A1" s="282" t="s">
        <v>148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329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">
      <c r="A3" s="284" t="s">
        <v>331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4">
      <c r="A4" s="287" t="s">
        <v>54</v>
      </c>
      <c r="B4" s="288"/>
      <c r="C4" s="288"/>
      <c r="D4" s="288"/>
      <c r="E4" s="288"/>
      <c r="F4" s="288"/>
      <c r="G4" s="288"/>
      <c r="H4" s="289"/>
      <c r="I4" s="52" t="s">
        <v>332</v>
      </c>
      <c r="J4" s="127" t="s">
        <v>302</v>
      </c>
      <c r="K4" s="52" t="s">
        <v>303</v>
      </c>
    </row>
    <row r="5" spans="1:11" ht="12">
      <c r="A5" s="290">
        <v>1</v>
      </c>
      <c r="B5" s="290"/>
      <c r="C5" s="290"/>
      <c r="D5" s="290"/>
      <c r="E5" s="290"/>
      <c r="F5" s="290"/>
      <c r="G5" s="290"/>
      <c r="H5" s="290"/>
      <c r="I5" s="131">
        <v>2</v>
      </c>
      <c r="J5" s="130">
        <v>3</v>
      </c>
      <c r="K5" s="130">
        <v>4</v>
      </c>
    </row>
    <row r="6" spans="1:11" ht="12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3"/>
    </row>
    <row r="7" spans="1:11" ht="12">
      <c r="A7" s="294" t="s">
        <v>55</v>
      </c>
      <c r="B7" s="295"/>
      <c r="C7" s="295"/>
      <c r="D7" s="295"/>
      <c r="E7" s="295"/>
      <c r="F7" s="295"/>
      <c r="G7" s="295"/>
      <c r="H7" s="296"/>
      <c r="I7" s="3">
        <v>1</v>
      </c>
      <c r="J7" s="132"/>
      <c r="K7" s="132"/>
    </row>
    <row r="8" spans="1:11" ht="12">
      <c r="A8" s="297" t="s">
        <v>12</v>
      </c>
      <c r="B8" s="298"/>
      <c r="C8" s="298"/>
      <c r="D8" s="298"/>
      <c r="E8" s="298"/>
      <c r="F8" s="298"/>
      <c r="G8" s="298"/>
      <c r="H8" s="299"/>
      <c r="I8" s="1">
        <v>2</v>
      </c>
      <c r="J8" s="136">
        <f>J9+J16+J26+J35+J39</f>
        <v>263910168</v>
      </c>
      <c r="K8" s="137">
        <f>K9+K16+K26+K35+K39</f>
        <v>276843380</v>
      </c>
    </row>
    <row r="9" spans="1:11" ht="12">
      <c r="A9" s="300" t="s">
        <v>199</v>
      </c>
      <c r="B9" s="301"/>
      <c r="C9" s="301"/>
      <c r="D9" s="301"/>
      <c r="E9" s="301"/>
      <c r="F9" s="301"/>
      <c r="G9" s="301"/>
      <c r="H9" s="302"/>
      <c r="I9" s="1">
        <v>3</v>
      </c>
      <c r="J9" s="133">
        <f>SUM(J10:J15)</f>
        <v>268689</v>
      </c>
      <c r="K9" s="51">
        <f>SUM(K10:K15)</f>
        <v>516731</v>
      </c>
    </row>
    <row r="10" spans="1:11" ht="12">
      <c r="A10" s="300" t="s">
        <v>107</v>
      </c>
      <c r="B10" s="301"/>
      <c r="C10" s="301"/>
      <c r="D10" s="301"/>
      <c r="E10" s="301"/>
      <c r="F10" s="301"/>
      <c r="G10" s="301"/>
      <c r="H10" s="302"/>
      <c r="I10" s="1">
        <v>4</v>
      </c>
      <c r="J10" s="126"/>
      <c r="K10" s="6"/>
    </row>
    <row r="11" spans="1:11" ht="12">
      <c r="A11" s="300" t="s">
        <v>13</v>
      </c>
      <c r="B11" s="301"/>
      <c r="C11" s="301"/>
      <c r="D11" s="301"/>
      <c r="E11" s="301"/>
      <c r="F11" s="301"/>
      <c r="G11" s="301"/>
      <c r="H11" s="302"/>
      <c r="I11" s="1">
        <v>5</v>
      </c>
      <c r="J11" s="126">
        <v>268689</v>
      </c>
      <c r="K11" s="6">
        <v>516731</v>
      </c>
    </row>
    <row r="12" spans="1:11" ht="12">
      <c r="A12" s="300" t="s">
        <v>108</v>
      </c>
      <c r="B12" s="301"/>
      <c r="C12" s="301"/>
      <c r="D12" s="301"/>
      <c r="E12" s="301"/>
      <c r="F12" s="301"/>
      <c r="G12" s="301"/>
      <c r="H12" s="302"/>
      <c r="I12" s="1">
        <v>6</v>
      </c>
      <c r="J12" s="126"/>
      <c r="K12" s="6"/>
    </row>
    <row r="13" spans="1:11" ht="12">
      <c r="A13" s="300" t="s">
        <v>202</v>
      </c>
      <c r="B13" s="301"/>
      <c r="C13" s="301"/>
      <c r="D13" s="301"/>
      <c r="E13" s="301"/>
      <c r="F13" s="301"/>
      <c r="G13" s="301"/>
      <c r="H13" s="302"/>
      <c r="I13" s="1">
        <v>7</v>
      </c>
      <c r="J13" s="126"/>
      <c r="K13" s="6"/>
    </row>
    <row r="14" spans="1:11" ht="12">
      <c r="A14" s="300" t="s">
        <v>203</v>
      </c>
      <c r="B14" s="301"/>
      <c r="C14" s="301"/>
      <c r="D14" s="301"/>
      <c r="E14" s="301"/>
      <c r="F14" s="301"/>
      <c r="G14" s="301"/>
      <c r="H14" s="302"/>
      <c r="I14" s="1">
        <v>8</v>
      </c>
      <c r="J14" s="126"/>
      <c r="K14" s="6"/>
    </row>
    <row r="15" spans="1:11" ht="12">
      <c r="A15" s="300" t="s">
        <v>204</v>
      </c>
      <c r="B15" s="301"/>
      <c r="C15" s="301"/>
      <c r="D15" s="301"/>
      <c r="E15" s="301"/>
      <c r="F15" s="301"/>
      <c r="G15" s="301"/>
      <c r="H15" s="302"/>
      <c r="I15" s="1">
        <v>9</v>
      </c>
      <c r="J15" s="126"/>
      <c r="K15" s="6"/>
    </row>
    <row r="16" spans="1:11" ht="12">
      <c r="A16" s="300" t="s">
        <v>200</v>
      </c>
      <c r="B16" s="301"/>
      <c r="C16" s="301"/>
      <c r="D16" s="301"/>
      <c r="E16" s="301"/>
      <c r="F16" s="301"/>
      <c r="G16" s="301"/>
      <c r="H16" s="302"/>
      <c r="I16" s="1">
        <v>10</v>
      </c>
      <c r="J16" s="133">
        <f>SUM(J17:J25)</f>
        <v>124901822</v>
      </c>
      <c r="K16" s="51">
        <f>SUM(K17:K25)</f>
        <v>123177160</v>
      </c>
    </row>
    <row r="17" spans="1:11" ht="12">
      <c r="A17" s="300" t="s">
        <v>205</v>
      </c>
      <c r="B17" s="301"/>
      <c r="C17" s="301"/>
      <c r="D17" s="301"/>
      <c r="E17" s="301"/>
      <c r="F17" s="301"/>
      <c r="G17" s="301"/>
      <c r="H17" s="302"/>
      <c r="I17" s="1">
        <v>11</v>
      </c>
      <c r="J17" s="126">
        <v>11655873</v>
      </c>
      <c r="K17" s="6">
        <v>11655873</v>
      </c>
    </row>
    <row r="18" spans="1:11" ht="12">
      <c r="A18" s="300" t="s">
        <v>234</v>
      </c>
      <c r="B18" s="301"/>
      <c r="C18" s="301"/>
      <c r="D18" s="301"/>
      <c r="E18" s="301"/>
      <c r="F18" s="301"/>
      <c r="G18" s="301"/>
      <c r="H18" s="302"/>
      <c r="I18" s="1">
        <v>12</v>
      </c>
      <c r="J18" s="126">
        <v>76685385</v>
      </c>
      <c r="K18" s="6">
        <v>75751923</v>
      </c>
    </row>
    <row r="19" spans="1:11" ht="12">
      <c r="A19" s="300" t="s">
        <v>206</v>
      </c>
      <c r="B19" s="301"/>
      <c r="C19" s="301"/>
      <c r="D19" s="301"/>
      <c r="E19" s="301"/>
      <c r="F19" s="301"/>
      <c r="G19" s="301"/>
      <c r="H19" s="302"/>
      <c r="I19" s="1">
        <v>13</v>
      </c>
      <c r="J19" s="126">
        <v>34040846</v>
      </c>
      <c r="K19" s="6">
        <v>32947484</v>
      </c>
    </row>
    <row r="20" spans="1:11" ht="12">
      <c r="A20" s="300" t="s">
        <v>22</v>
      </c>
      <c r="B20" s="301"/>
      <c r="C20" s="301"/>
      <c r="D20" s="301"/>
      <c r="E20" s="301"/>
      <c r="F20" s="301"/>
      <c r="G20" s="301"/>
      <c r="H20" s="302"/>
      <c r="I20" s="1">
        <v>14</v>
      </c>
      <c r="J20" s="126">
        <v>1065997</v>
      </c>
      <c r="K20" s="6">
        <v>960363</v>
      </c>
    </row>
    <row r="21" spans="1:11" ht="12">
      <c r="A21" s="300" t="s">
        <v>23</v>
      </c>
      <c r="B21" s="301"/>
      <c r="C21" s="301"/>
      <c r="D21" s="301"/>
      <c r="E21" s="301"/>
      <c r="F21" s="301"/>
      <c r="G21" s="301"/>
      <c r="H21" s="302"/>
      <c r="I21" s="1">
        <v>15</v>
      </c>
      <c r="J21" s="126"/>
      <c r="K21" s="6"/>
    </row>
    <row r="22" spans="1:11" ht="12">
      <c r="A22" s="300" t="s">
        <v>67</v>
      </c>
      <c r="B22" s="301"/>
      <c r="C22" s="301"/>
      <c r="D22" s="301"/>
      <c r="E22" s="301"/>
      <c r="F22" s="301"/>
      <c r="G22" s="301"/>
      <c r="H22" s="302"/>
      <c r="I22" s="1">
        <v>16</v>
      </c>
      <c r="J22" s="126">
        <v>880843</v>
      </c>
      <c r="K22" s="6">
        <v>769274</v>
      </c>
    </row>
    <row r="23" spans="1:11" ht="12">
      <c r="A23" s="300" t="s">
        <v>68</v>
      </c>
      <c r="B23" s="301"/>
      <c r="C23" s="301"/>
      <c r="D23" s="301"/>
      <c r="E23" s="301"/>
      <c r="F23" s="301"/>
      <c r="G23" s="301"/>
      <c r="H23" s="302"/>
      <c r="I23" s="1">
        <v>17</v>
      </c>
      <c r="J23" s="126">
        <v>56000</v>
      </c>
      <c r="K23" s="6">
        <v>126488</v>
      </c>
    </row>
    <row r="24" spans="1:11" ht="12">
      <c r="A24" s="300" t="s">
        <v>69</v>
      </c>
      <c r="B24" s="301"/>
      <c r="C24" s="301"/>
      <c r="D24" s="301"/>
      <c r="E24" s="301"/>
      <c r="F24" s="301"/>
      <c r="G24" s="301"/>
      <c r="H24" s="302"/>
      <c r="I24" s="1">
        <v>18</v>
      </c>
      <c r="J24" s="126">
        <v>516878</v>
      </c>
      <c r="K24" s="6">
        <f>791899+173856</f>
        <v>965755</v>
      </c>
    </row>
    <row r="25" spans="1:11" ht="12">
      <c r="A25" s="300" t="s">
        <v>70</v>
      </c>
      <c r="B25" s="301"/>
      <c r="C25" s="301"/>
      <c r="D25" s="301"/>
      <c r="E25" s="301"/>
      <c r="F25" s="301"/>
      <c r="G25" s="301"/>
      <c r="H25" s="302"/>
      <c r="I25" s="1">
        <v>19</v>
      </c>
      <c r="J25" s="126"/>
      <c r="K25" s="6"/>
    </row>
    <row r="26" spans="1:11" ht="12">
      <c r="A26" s="300" t="s">
        <v>185</v>
      </c>
      <c r="B26" s="301"/>
      <c r="C26" s="301"/>
      <c r="D26" s="301"/>
      <c r="E26" s="301"/>
      <c r="F26" s="301"/>
      <c r="G26" s="301"/>
      <c r="H26" s="302"/>
      <c r="I26" s="1">
        <v>20</v>
      </c>
      <c r="J26" s="133">
        <f>SUM(J27:J34)</f>
        <v>138739657</v>
      </c>
      <c r="K26" s="51">
        <f>SUM(K27:K34)</f>
        <v>153149489</v>
      </c>
    </row>
    <row r="27" spans="1:11" ht="12">
      <c r="A27" s="300" t="s">
        <v>71</v>
      </c>
      <c r="B27" s="301"/>
      <c r="C27" s="301"/>
      <c r="D27" s="301"/>
      <c r="E27" s="301"/>
      <c r="F27" s="301"/>
      <c r="G27" s="301"/>
      <c r="H27" s="302"/>
      <c r="I27" s="1">
        <v>21</v>
      </c>
      <c r="J27" s="126">
        <v>15052441</v>
      </c>
      <c r="K27" s="6">
        <f>2358500+20000+20000+12463941+190000</f>
        <v>15052441</v>
      </c>
    </row>
    <row r="28" spans="1:12" ht="12">
      <c r="A28" s="300" t="s">
        <v>72</v>
      </c>
      <c r="B28" s="301"/>
      <c r="C28" s="301"/>
      <c r="D28" s="301"/>
      <c r="E28" s="301"/>
      <c r="F28" s="301"/>
      <c r="G28" s="301"/>
      <c r="H28" s="302"/>
      <c r="I28" s="1">
        <v>22</v>
      </c>
      <c r="J28" s="126">
        <v>28405258</v>
      </c>
      <c r="K28" s="6">
        <v>41484024</v>
      </c>
      <c r="L28" s="135"/>
    </row>
    <row r="29" spans="1:11" ht="12">
      <c r="A29" s="300" t="s">
        <v>73</v>
      </c>
      <c r="B29" s="301"/>
      <c r="C29" s="301"/>
      <c r="D29" s="301"/>
      <c r="E29" s="301"/>
      <c r="F29" s="301"/>
      <c r="G29" s="301"/>
      <c r="H29" s="302"/>
      <c r="I29" s="1">
        <v>23</v>
      </c>
      <c r="J29" s="126">
        <v>94924000</v>
      </c>
      <c r="K29" s="6">
        <v>94924000</v>
      </c>
    </row>
    <row r="30" spans="1:11" ht="12">
      <c r="A30" s="300" t="s">
        <v>78</v>
      </c>
      <c r="B30" s="301"/>
      <c r="C30" s="301"/>
      <c r="D30" s="301"/>
      <c r="E30" s="301"/>
      <c r="F30" s="301"/>
      <c r="G30" s="301"/>
      <c r="H30" s="302"/>
      <c r="I30" s="1">
        <v>24</v>
      </c>
      <c r="J30" s="126"/>
      <c r="K30" s="6"/>
    </row>
    <row r="31" spans="1:11" ht="12">
      <c r="A31" s="300" t="s">
        <v>79</v>
      </c>
      <c r="B31" s="301"/>
      <c r="C31" s="301"/>
      <c r="D31" s="301"/>
      <c r="E31" s="301"/>
      <c r="F31" s="301"/>
      <c r="G31" s="301"/>
      <c r="H31" s="302"/>
      <c r="I31" s="1">
        <v>25</v>
      </c>
      <c r="J31" s="126">
        <v>357958</v>
      </c>
      <c r="K31" s="6">
        <f>9734+6225+318900+342000</f>
        <v>676859</v>
      </c>
    </row>
    <row r="32" spans="1:11" ht="12">
      <c r="A32" s="300" t="s">
        <v>80</v>
      </c>
      <c r="B32" s="301"/>
      <c r="C32" s="301"/>
      <c r="D32" s="301"/>
      <c r="E32" s="301"/>
      <c r="F32" s="301"/>
      <c r="G32" s="301"/>
      <c r="H32" s="302"/>
      <c r="I32" s="1">
        <v>26</v>
      </c>
      <c r="J32" s="126"/>
      <c r="K32" s="6">
        <v>1012165</v>
      </c>
    </row>
    <row r="33" spans="1:11" ht="12">
      <c r="A33" s="300" t="s">
        <v>74</v>
      </c>
      <c r="B33" s="301"/>
      <c r="C33" s="301"/>
      <c r="D33" s="301"/>
      <c r="E33" s="301"/>
      <c r="F33" s="301"/>
      <c r="G33" s="301"/>
      <c r="H33" s="302"/>
      <c r="I33" s="1">
        <v>27</v>
      </c>
      <c r="J33" s="126"/>
      <c r="K33" s="6"/>
    </row>
    <row r="34" spans="1:11" ht="12">
      <c r="A34" s="300" t="s">
        <v>178</v>
      </c>
      <c r="B34" s="301"/>
      <c r="C34" s="301"/>
      <c r="D34" s="301"/>
      <c r="E34" s="301"/>
      <c r="F34" s="301"/>
      <c r="G34" s="301"/>
      <c r="H34" s="302"/>
      <c r="I34" s="1">
        <v>28</v>
      </c>
      <c r="J34" s="126"/>
      <c r="K34" s="6"/>
    </row>
    <row r="35" spans="1:11" ht="12">
      <c r="A35" s="300" t="s">
        <v>179</v>
      </c>
      <c r="B35" s="301"/>
      <c r="C35" s="301"/>
      <c r="D35" s="301"/>
      <c r="E35" s="301"/>
      <c r="F35" s="301"/>
      <c r="G35" s="301"/>
      <c r="H35" s="302"/>
      <c r="I35" s="1">
        <v>29</v>
      </c>
      <c r="J35" s="133">
        <f>SUM(J36:J38)</f>
        <v>0</v>
      </c>
      <c r="K35" s="51">
        <f>SUM(K36:K38)</f>
        <v>0</v>
      </c>
    </row>
    <row r="36" spans="1:11" ht="12">
      <c r="A36" s="300" t="s">
        <v>75</v>
      </c>
      <c r="B36" s="301"/>
      <c r="C36" s="301"/>
      <c r="D36" s="301"/>
      <c r="E36" s="301"/>
      <c r="F36" s="301"/>
      <c r="G36" s="301"/>
      <c r="H36" s="302"/>
      <c r="I36" s="1">
        <v>30</v>
      </c>
      <c r="J36" s="126"/>
      <c r="K36" s="6"/>
    </row>
    <row r="37" spans="1:11" ht="12">
      <c r="A37" s="300" t="s">
        <v>76</v>
      </c>
      <c r="B37" s="301"/>
      <c r="C37" s="301"/>
      <c r="D37" s="301"/>
      <c r="E37" s="301"/>
      <c r="F37" s="301"/>
      <c r="G37" s="301"/>
      <c r="H37" s="302"/>
      <c r="I37" s="1">
        <v>31</v>
      </c>
      <c r="J37" s="126"/>
      <c r="K37" s="6"/>
    </row>
    <row r="38" spans="1:11" ht="12">
      <c r="A38" s="300" t="s">
        <v>77</v>
      </c>
      <c r="B38" s="301"/>
      <c r="C38" s="301"/>
      <c r="D38" s="301"/>
      <c r="E38" s="301"/>
      <c r="F38" s="301"/>
      <c r="G38" s="301"/>
      <c r="H38" s="302"/>
      <c r="I38" s="1">
        <v>32</v>
      </c>
      <c r="J38" s="126"/>
      <c r="K38" s="6"/>
    </row>
    <row r="39" spans="1:11" ht="12">
      <c r="A39" s="300" t="s">
        <v>180</v>
      </c>
      <c r="B39" s="301"/>
      <c r="C39" s="301"/>
      <c r="D39" s="301"/>
      <c r="E39" s="301"/>
      <c r="F39" s="301"/>
      <c r="G39" s="301"/>
      <c r="H39" s="302"/>
      <c r="I39" s="1">
        <v>33</v>
      </c>
      <c r="J39" s="126"/>
      <c r="K39" s="6"/>
    </row>
    <row r="40" spans="1:11" ht="12">
      <c r="A40" s="297" t="s">
        <v>227</v>
      </c>
      <c r="B40" s="298"/>
      <c r="C40" s="298"/>
      <c r="D40" s="298"/>
      <c r="E40" s="298"/>
      <c r="F40" s="298"/>
      <c r="G40" s="298"/>
      <c r="H40" s="299"/>
      <c r="I40" s="1">
        <v>34</v>
      </c>
      <c r="J40" s="133">
        <f>J41+J49+J56+J64</f>
        <v>162390110</v>
      </c>
      <c r="K40" s="133">
        <f>K41+K49+K56+K64</f>
        <v>137053495</v>
      </c>
    </row>
    <row r="41" spans="1:12" ht="12">
      <c r="A41" s="300" t="s">
        <v>95</v>
      </c>
      <c r="B41" s="301"/>
      <c r="C41" s="301"/>
      <c r="D41" s="301"/>
      <c r="E41" s="301"/>
      <c r="F41" s="301"/>
      <c r="G41" s="301"/>
      <c r="H41" s="302"/>
      <c r="I41" s="1">
        <v>35</v>
      </c>
      <c r="J41" s="136">
        <f>SUM(J42:J48)</f>
        <v>82875654</v>
      </c>
      <c r="K41" s="137">
        <f>SUM(K42:K48)</f>
        <v>82315842</v>
      </c>
      <c r="L41" s="135"/>
    </row>
    <row r="42" spans="1:11" ht="12">
      <c r="A42" s="300" t="s">
        <v>112</v>
      </c>
      <c r="B42" s="301"/>
      <c r="C42" s="301"/>
      <c r="D42" s="301"/>
      <c r="E42" s="301"/>
      <c r="F42" s="301"/>
      <c r="G42" s="301"/>
      <c r="H42" s="302"/>
      <c r="I42" s="1">
        <v>36</v>
      </c>
      <c r="J42" s="126">
        <v>4973575</v>
      </c>
      <c r="K42" s="6">
        <v>4447032</v>
      </c>
    </row>
    <row r="43" spans="1:11" ht="12">
      <c r="A43" s="300" t="s">
        <v>113</v>
      </c>
      <c r="B43" s="301"/>
      <c r="C43" s="301"/>
      <c r="D43" s="301"/>
      <c r="E43" s="301"/>
      <c r="F43" s="301"/>
      <c r="G43" s="301"/>
      <c r="H43" s="302"/>
      <c r="I43" s="1">
        <v>37</v>
      </c>
      <c r="J43" s="126"/>
      <c r="K43" s="6"/>
    </row>
    <row r="44" spans="1:11" ht="12">
      <c r="A44" s="300" t="s">
        <v>81</v>
      </c>
      <c r="B44" s="301"/>
      <c r="C44" s="301"/>
      <c r="D44" s="301"/>
      <c r="E44" s="301"/>
      <c r="F44" s="301"/>
      <c r="G44" s="301"/>
      <c r="H44" s="302"/>
      <c r="I44" s="1">
        <v>38</v>
      </c>
      <c r="J44" s="126"/>
      <c r="K44" s="6"/>
    </row>
    <row r="45" spans="1:11" ht="12">
      <c r="A45" s="300" t="s">
        <v>82</v>
      </c>
      <c r="B45" s="301"/>
      <c r="C45" s="301"/>
      <c r="D45" s="301"/>
      <c r="E45" s="301"/>
      <c r="F45" s="301"/>
      <c r="G45" s="301"/>
      <c r="H45" s="302"/>
      <c r="I45" s="1">
        <v>39</v>
      </c>
      <c r="J45" s="126">
        <v>68540</v>
      </c>
      <c r="K45" s="6">
        <v>35270</v>
      </c>
    </row>
    <row r="46" spans="1:11" ht="12">
      <c r="A46" s="300" t="s">
        <v>83</v>
      </c>
      <c r="B46" s="301"/>
      <c r="C46" s="301"/>
      <c r="D46" s="301"/>
      <c r="E46" s="301"/>
      <c r="F46" s="301"/>
      <c r="G46" s="301"/>
      <c r="H46" s="302"/>
      <c r="I46" s="1">
        <v>40</v>
      </c>
      <c r="J46" s="126"/>
      <c r="K46" s="6"/>
    </row>
    <row r="47" spans="1:11" ht="12">
      <c r="A47" s="300" t="s">
        <v>84</v>
      </c>
      <c r="B47" s="301"/>
      <c r="C47" s="301"/>
      <c r="D47" s="301"/>
      <c r="E47" s="301"/>
      <c r="F47" s="301"/>
      <c r="G47" s="301"/>
      <c r="H47" s="302"/>
      <c r="I47" s="1">
        <v>41</v>
      </c>
      <c r="J47" s="126">
        <v>77833539</v>
      </c>
      <c r="K47" s="6">
        <v>77833540</v>
      </c>
    </row>
    <row r="48" spans="1:11" ht="12">
      <c r="A48" s="300" t="s">
        <v>85</v>
      </c>
      <c r="B48" s="301"/>
      <c r="C48" s="301"/>
      <c r="D48" s="301"/>
      <c r="E48" s="301"/>
      <c r="F48" s="301"/>
      <c r="G48" s="301"/>
      <c r="H48" s="302"/>
      <c r="I48" s="1">
        <v>42</v>
      </c>
      <c r="J48" s="126"/>
      <c r="K48" s="6"/>
    </row>
    <row r="49" spans="1:12" ht="12">
      <c r="A49" s="300" t="s">
        <v>96</v>
      </c>
      <c r="B49" s="301"/>
      <c r="C49" s="301"/>
      <c r="D49" s="301"/>
      <c r="E49" s="301"/>
      <c r="F49" s="301"/>
      <c r="G49" s="301"/>
      <c r="H49" s="302"/>
      <c r="I49" s="1">
        <v>43</v>
      </c>
      <c r="J49" s="136">
        <f>SUM(J50:J55)</f>
        <v>64375647</v>
      </c>
      <c r="K49" s="137">
        <f>SUM(K50:K55)</f>
        <v>41724459</v>
      </c>
      <c r="L49" s="135"/>
    </row>
    <row r="50" spans="1:11" ht="12">
      <c r="A50" s="300" t="s">
        <v>194</v>
      </c>
      <c r="B50" s="301"/>
      <c r="C50" s="301"/>
      <c r="D50" s="301"/>
      <c r="E50" s="301"/>
      <c r="F50" s="301"/>
      <c r="G50" s="301"/>
      <c r="H50" s="302"/>
      <c r="I50" s="1">
        <v>44</v>
      </c>
      <c r="J50" s="126">
        <v>11103110</v>
      </c>
      <c r="K50" s="6">
        <f>1284315-K52+10937253+1762513</f>
        <v>13865046</v>
      </c>
    </row>
    <row r="51" spans="1:11" ht="12">
      <c r="A51" s="300" t="s">
        <v>195</v>
      </c>
      <c r="B51" s="301"/>
      <c r="C51" s="301"/>
      <c r="D51" s="301"/>
      <c r="E51" s="301"/>
      <c r="F51" s="301"/>
      <c r="G51" s="301"/>
      <c r="H51" s="302"/>
      <c r="I51" s="1">
        <v>45</v>
      </c>
      <c r="J51" s="126">
        <v>30659207</v>
      </c>
      <c r="K51" s="6">
        <f>28199119-2055363+206224</f>
        <v>26349980</v>
      </c>
    </row>
    <row r="52" spans="1:11" ht="12">
      <c r="A52" s="300" t="s">
        <v>196</v>
      </c>
      <c r="B52" s="301"/>
      <c r="C52" s="301"/>
      <c r="D52" s="301"/>
      <c r="E52" s="301"/>
      <c r="F52" s="301"/>
      <c r="G52" s="301"/>
      <c r="H52" s="302"/>
      <c r="I52" s="1">
        <v>46</v>
      </c>
      <c r="J52" s="126">
        <v>1644261</v>
      </c>
      <c r="K52" s="6">
        <f>119035</f>
        <v>119035</v>
      </c>
    </row>
    <row r="53" spans="1:11" ht="12">
      <c r="A53" s="300" t="s">
        <v>197</v>
      </c>
      <c r="B53" s="301"/>
      <c r="C53" s="301"/>
      <c r="D53" s="301"/>
      <c r="E53" s="301"/>
      <c r="F53" s="301"/>
      <c r="G53" s="301"/>
      <c r="H53" s="302"/>
      <c r="I53" s="1">
        <v>47</v>
      </c>
      <c r="J53" s="126">
        <v>56576</v>
      </c>
      <c r="K53" s="6">
        <v>27220</v>
      </c>
    </row>
    <row r="54" spans="1:11" ht="12">
      <c r="A54" s="300" t="s">
        <v>10</v>
      </c>
      <c r="B54" s="301"/>
      <c r="C54" s="301"/>
      <c r="D54" s="301"/>
      <c r="E54" s="301"/>
      <c r="F54" s="301"/>
      <c r="G54" s="301"/>
      <c r="H54" s="302"/>
      <c r="I54" s="1">
        <v>48</v>
      </c>
      <c r="J54" s="126">
        <v>247409</v>
      </c>
      <c r="K54" s="6">
        <f>171400+91964</f>
        <v>263364</v>
      </c>
    </row>
    <row r="55" spans="1:11" ht="12">
      <c r="A55" s="300" t="s">
        <v>11</v>
      </c>
      <c r="B55" s="301"/>
      <c r="C55" s="301"/>
      <c r="D55" s="301"/>
      <c r="E55" s="301"/>
      <c r="F55" s="301"/>
      <c r="G55" s="301"/>
      <c r="H55" s="302"/>
      <c r="I55" s="1">
        <v>49</v>
      </c>
      <c r="J55" s="126">
        <v>20665084</v>
      </c>
      <c r="K55" s="6">
        <f>85265+836210-18838+173677+23500</f>
        <v>1099814</v>
      </c>
    </row>
    <row r="56" spans="1:11" ht="12">
      <c r="A56" s="300" t="s">
        <v>97</v>
      </c>
      <c r="B56" s="301"/>
      <c r="C56" s="301"/>
      <c r="D56" s="301"/>
      <c r="E56" s="301"/>
      <c r="F56" s="301"/>
      <c r="G56" s="301"/>
      <c r="H56" s="302"/>
      <c r="I56" s="1">
        <v>50</v>
      </c>
      <c r="J56" s="136">
        <f>SUM(J57:J63)</f>
        <v>6482590</v>
      </c>
      <c r="K56" s="137">
        <f>SUM(K57:K63)</f>
        <v>8180258</v>
      </c>
    </row>
    <row r="57" spans="1:11" ht="12">
      <c r="A57" s="300" t="s">
        <v>71</v>
      </c>
      <c r="B57" s="301"/>
      <c r="C57" s="301"/>
      <c r="D57" s="301"/>
      <c r="E57" s="301"/>
      <c r="F57" s="301"/>
      <c r="G57" s="301"/>
      <c r="H57" s="302"/>
      <c r="I57" s="1">
        <v>51</v>
      </c>
      <c r="J57" s="126"/>
      <c r="K57" s="6"/>
    </row>
    <row r="58" spans="1:11" ht="12">
      <c r="A58" s="300" t="s">
        <v>72</v>
      </c>
      <c r="B58" s="301"/>
      <c r="C58" s="301"/>
      <c r="D58" s="301"/>
      <c r="E58" s="301"/>
      <c r="F58" s="301"/>
      <c r="G58" s="301"/>
      <c r="H58" s="302"/>
      <c r="I58" s="1">
        <v>52</v>
      </c>
      <c r="J58" s="126">
        <v>2775158</v>
      </c>
      <c r="K58" s="6">
        <f>7031640-K60</f>
        <v>3231640</v>
      </c>
    </row>
    <row r="59" spans="1:11" ht="12">
      <c r="A59" s="300" t="s">
        <v>229</v>
      </c>
      <c r="B59" s="301"/>
      <c r="C59" s="301"/>
      <c r="D59" s="301"/>
      <c r="E59" s="301"/>
      <c r="F59" s="301"/>
      <c r="G59" s="301"/>
      <c r="H59" s="302"/>
      <c r="I59" s="1">
        <v>53</v>
      </c>
      <c r="J59" s="126"/>
      <c r="K59" s="6"/>
    </row>
    <row r="60" spans="1:11" ht="12">
      <c r="A60" s="300" t="s">
        <v>78</v>
      </c>
      <c r="B60" s="301"/>
      <c r="C60" s="301"/>
      <c r="D60" s="301"/>
      <c r="E60" s="301"/>
      <c r="F60" s="301"/>
      <c r="G60" s="301"/>
      <c r="H60" s="302"/>
      <c r="I60" s="1">
        <v>54</v>
      </c>
      <c r="J60" s="126">
        <v>3500000</v>
      </c>
      <c r="K60" s="6">
        <v>3800000</v>
      </c>
    </row>
    <row r="61" spans="1:11" ht="12">
      <c r="A61" s="300" t="s">
        <v>79</v>
      </c>
      <c r="B61" s="301"/>
      <c r="C61" s="301"/>
      <c r="D61" s="301"/>
      <c r="E61" s="301"/>
      <c r="F61" s="301"/>
      <c r="G61" s="301"/>
      <c r="H61" s="302"/>
      <c r="I61" s="1">
        <v>55</v>
      </c>
      <c r="J61" s="126"/>
      <c r="K61" s="6"/>
    </row>
    <row r="62" spans="1:11" ht="12">
      <c r="A62" s="300" t="s">
        <v>80</v>
      </c>
      <c r="B62" s="301"/>
      <c r="C62" s="301"/>
      <c r="D62" s="301"/>
      <c r="E62" s="301"/>
      <c r="F62" s="301"/>
      <c r="G62" s="301"/>
      <c r="H62" s="302"/>
      <c r="I62" s="1">
        <v>56</v>
      </c>
      <c r="J62" s="126">
        <v>207432</v>
      </c>
      <c r="K62" s="6">
        <v>1148618</v>
      </c>
    </row>
    <row r="63" spans="1:11" ht="12">
      <c r="A63" s="300" t="s">
        <v>41</v>
      </c>
      <c r="B63" s="301"/>
      <c r="C63" s="301"/>
      <c r="D63" s="301"/>
      <c r="E63" s="301"/>
      <c r="F63" s="301"/>
      <c r="G63" s="301"/>
      <c r="H63" s="302"/>
      <c r="I63" s="1">
        <v>57</v>
      </c>
      <c r="J63" s="126"/>
      <c r="K63" s="6"/>
    </row>
    <row r="64" spans="1:11" ht="12">
      <c r="A64" s="300" t="s">
        <v>201</v>
      </c>
      <c r="B64" s="301"/>
      <c r="C64" s="301"/>
      <c r="D64" s="301"/>
      <c r="E64" s="301"/>
      <c r="F64" s="301"/>
      <c r="G64" s="301"/>
      <c r="H64" s="302"/>
      <c r="I64" s="1">
        <v>58</v>
      </c>
      <c r="J64" s="126">
        <v>8656219</v>
      </c>
      <c r="K64" s="6">
        <v>4832936</v>
      </c>
    </row>
    <row r="65" spans="1:11" ht="12">
      <c r="A65" s="297" t="s">
        <v>51</v>
      </c>
      <c r="B65" s="298"/>
      <c r="C65" s="298"/>
      <c r="D65" s="298"/>
      <c r="E65" s="298"/>
      <c r="F65" s="298"/>
      <c r="G65" s="298"/>
      <c r="H65" s="299"/>
      <c r="I65" s="1">
        <v>59</v>
      </c>
      <c r="J65" s="126">
        <v>683542</v>
      </c>
      <c r="K65" s="6">
        <v>1077606</v>
      </c>
    </row>
    <row r="66" spans="1:13" ht="12">
      <c r="A66" s="297" t="s">
        <v>228</v>
      </c>
      <c r="B66" s="298"/>
      <c r="C66" s="298"/>
      <c r="D66" s="298"/>
      <c r="E66" s="298"/>
      <c r="F66" s="298"/>
      <c r="G66" s="298"/>
      <c r="H66" s="299"/>
      <c r="I66" s="1">
        <v>60</v>
      </c>
      <c r="J66" s="133">
        <f>J7+J8+J40+J65</f>
        <v>426983820</v>
      </c>
      <c r="K66" s="133">
        <f>K7+K8+K40+K65</f>
        <v>414974481</v>
      </c>
      <c r="L66" s="135"/>
      <c r="M66" s="135"/>
    </row>
    <row r="67" spans="1:11" ht="12">
      <c r="A67" s="303" t="s">
        <v>86</v>
      </c>
      <c r="B67" s="304"/>
      <c r="C67" s="304"/>
      <c r="D67" s="304"/>
      <c r="E67" s="304"/>
      <c r="F67" s="304"/>
      <c r="G67" s="304"/>
      <c r="H67" s="305"/>
      <c r="I67" s="4">
        <v>61</v>
      </c>
      <c r="J67" s="119"/>
      <c r="K67" s="119"/>
    </row>
    <row r="68" spans="1:11" ht="12">
      <c r="A68" s="306" t="s">
        <v>53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8"/>
    </row>
    <row r="69" spans="1:11" ht="12">
      <c r="A69" s="294" t="s">
        <v>186</v>
      </c>
      <c r="B69" s="295"/>
      <c r="C69" s="295"/>
      <c r="D69" s="295"/>
      <c r="E69" s="295"/>
      <c r="F69" s="295"/>
      <c r="G69" s="295"/>
      <c r="H69" s="296"/>
      <c r="I69" s="3">
        <v>62</v>
      </c>
      <c r="J69" s="134">
        <f>J70+J71+J72+J78+J79+J82+J85</f>
        <v>377484702</v>
      </c>
      <c r="K69" s="134">
        <f>K70+K71+K72+K78+K79+K82+K85</f>
        <v>370810760</v>
      </c>
    </row>
    <row r="70" spans="1:11" ht="12">
      <c r="A70" s="300" t="s">
        <v>136</v>
      </c>
      <c r="B70" s="301"/>
      <c r="C70" s="301"/>
      <c r="D70" s="301"/>
      <c r="E70" s="301"/>
      <c r="F70" s="301"/>
      <c r="G70" s="301"/>
      <c r="H70" s="302"/>
      <c r="I70" s="1">
        <v>63</v>
      </c>
      <c r="J70" s="126">
        <v>365478120</v>
      </c>
      <c r="K70" s="126">
        <v>365478120</v>
      </c>
    </row>
    <row r="71" spans="1:11" ht="12">
      <c r="A71" s="300" t="s">
        <v>137</v>
      </c>
      <c r="B71" s="301"/>
      <c r="C71" s="301"/>
      <c r="D71" s="301"/>
      <c r="E71" s="301"/>
      <c r="F71" s="301"/>
      <c r="G71" s="301"/>
      <c r="H71" s="302"/>
      <c r="I71" s="1">
        <v>64</v>
      </c>
      <c r="J71" s="126"/>
      <c r="K71" s="126"/>
    </row>
    <row r="72" spans="1:11" ht="12">
      <c r="A72" s="300" t="s">
        <v>138</v>
      </c>
      <c r="B72" s="301"/>
      <c r="C72" s="301"/>
      <c r="D72" s="301"/>
      <c r="E72" s="301"/>
      <c r="F72" s="301"/>
      <c r="G72" s="301"/>
      <c r="H72" s="302"/>
      <c r="I72" s="1">
        <v>65</v>
      </c>
      <c r="J72" s="133">
        <f>J73+J74-J75+J76+J77</f>
        <v>819826</v>
      </c>
      <c r="K72" s="133">
        <f>K73+K74-K75+K76+K77</f>
        <v>1407717</v>
      </c>
    </row>
    <row r="73" spans="1:11" ht="12">
      <c r="A73" s="300" t="s">
        <v>139</v>
      </c>
      <c r="B73" s="301"/>
      <c r="C73" s="301"/>
      <c r="D73" s="301"/>
      <c r="E73" s="301"/>
      <c r="F73" s="301"/>
      <c r="G73" s="301"/>
      <c r="H73" s="302"/>
      <c r="I73" s="1">
        <v>66</v>
      </c>
      <c r="J73" s="126">
        <v>785000</v>
      </c>
      <c r="K73" s="126">
        <v>1344338</v>
      </c>
    </row>
    <row r="74" spans="1:11" ht="12">
      <c r="A74" s="300" t="s">
        <v>140</v>
      </c>
      <c r="B74" s="301"/>
      <c r="C74" s="301"/>
      <c r="D74" s="301"/>
      <c r="E74" s="301"/>
      <c r="F74" s="301"/>
      <c r="G74" s="301"/>
      <c r="H74" s="302"/>
      <c r="I74" s="1">
        <v>67</v>
      </c>
      <c r="J74" s="126"/>
      <c r="K74" s="126"/>
    </row>
    <row r="75" spans="1:11" ht="12">
      <c r="A75" s="300" t="s">
        <v>128</v>
      </c>
      <c r="B75" s="301"/>
      <c r="C75" s="301"/>
      <c r="D75" s="301"/>
      <c r="E75" s="301"/>
      <c r="F75" s="301"/>
      <c r="G75" s="301"/>
      <c r="H75" s="302"/>
      <c r="I75" s="1">
        <v>68</v>
      </c>
      <c r="J75" s="126"/>
      <c r="K75" s="126"/>
    </row>
    <row r="76" spans="1:11" ht="12">
      <c r="A76" s="300" t="s">
        <v>129</v>
      </c>
      <c r="B76" s="301"/>
      <c r="C76" s="301"/>
      <c r="D76" s="301"/>
      <c r="E76" s="301"/>
      <c r="F76" s="301"/>
      <c r="G76" s="301"/>
      <c r="H76" s="302"/>
      <c r="I76" s="1">
        <v>69</v>
      </c>
      <c r="J76" s="126">
        <v>34826</v>
      </c>
      <c r="K76" s="126">
        <v>63379</v>
      </c>
    </row>
    <row r="77" spans="1:11" ht="12">
      <c r="A77" s="300" t="s">
        <v>130</v>
      </c>
      <c r="B77" s="301"/>
      <c r="C77" s="301"/>
      <c r="D77" s="301"/>
      <c r="E77" s="301"/>
      <c r="F77" s="301"/>
      <c r="G77" s="301"/>
      <c r="H77" s="302"/>
      <c r="I77" s="1">
        <v>70</v>
      </c>
      <c r="J77" s="126"/>
      <c r="K77" s="126"/>
    </row>
    <row r="78" spans="1:11" ht="12">
      <c r="A78" s="300" t="s">
        <v>131</v>
      </c>
      <c r="B78" s="301"/>
      <c r="C78" s="301"/>
      <c r="D78" s="301"/>
      <c r="E78" s="301"/>
      <c r="F78" s="301"/>
      <c r="G78" s="301"/>
      <c r="H78" s="302"/>
      <c r="I78" s="1">
        <v>71</v>
      </c>
      <c r="J78" s="126"/>
      <c r="K78" s="126"/>
    </row>
    <row r="79" spans="1:11" ht="12">
      <c r="A79" s="300" t="s">
        <v>225</v>
      </c>
      <c r="B79" s="301"/>
      <c r="C79" s="301"/>
      <c r="D79" s="301"/>
      <c r="E79" s="301"/>
      <c r="F79" s="301"/>
      <c r="G79" s="301"/>
      <c r="H79" s="302"/>
      <c r="I79" s="1">
        <v>72</v>
      </c>
      <c r="J79" s="133">
        <f>J80-J81</f>
        <v>0</v>
      </c>
      <c r="K79" s="133">
        <f>K80-K81</f>
        <v>0</v>
      </c>
    </row>
    <row r="80" spans="1:11" ht="12">
      <c r="A80" s="309" t="s">
        <v>164</v>
      </c>
      <c r="B80" s="310"/>
      <c r="C80" s="310"/>
      <c r="D80" s="310"/>
      <c r="E80" s="310"/>
      <c r="F80" s="310"/>
      <c r="G80" s="310"/>
      <c r="H80" s="311"/>
      <c r="I80" s="1">
        <v>73</v>
      </c>
      <c r="J80" s="126"/>
      <c r="K80" s="126"/>
    </row>
    <row r="81" spans="1:11" ht="12">
      <c r="A81" s="309" t="s">
        <v>165</v>
      </c>
      <c r="B81" s="310"/>
      <c r="C81" s="310"/>
      <c r="D81" s="310"/>
      <c r="E81" s="310"/>
      <c r="F81" s="310"/>
      <c r="G81" s="310"/>
      <c r="H81" s="311"/>
      <c r="I81" s="1">
        <v>74</v>
      </c>
      <c r="J81" s="126"/>
      <c r="K81" s="126"/>
    </row>
    <row r="82" spans="1:11" ht="12">
      <c r="A82" s="300" t="s">
        <v>226</v>
      </c>
      <c r="B82" s="301"/>
      <c r="C82" s="301"/>
      <c r="D82" s="301"/>
      <c r="E82" s="301"/>
      <c r="F82" s="301"/>
      <c r="G82" s="301"/>
      <c r="H82" s="302"/>
      <c r="I82" s="1">
        <v>75</v>
      </c>
      <c r="J82" s="133">
        <f>J83-J84</f>
        <v>11186756</v>
      </c>
      <c r="K82" s="133">
        <f>K83-K84</f>
        <v>3924923</v>
      </c>
    </row>
    <row r="83" spans="1:11" ht="12">
      <c r="A83" s="309" t="s">
        <v>166</v>
      </c>
      <c r="B83" s="310"/>
      <c r="C83" s="310"/>
      <c r="D83" s="310"/>
      <c r="E83" s="310"/>
      <c r="F83" s="310"/>
      <c r="G83" s="310"/>
      <c r="H83" s="311"/>
      <c r="I83" s="1">
        <v>76</v>
      </c>
      <c r="J83" s="126">
        <v>11186756</v>
      </c>
      <c r="K83" s="126">
        <f>RDG!L67</f>
        <v>3924923</v>
      </c>
    </row>
    <row r="84" spans="1:11" ht="12">
      <c r="A84" s="309" t="s">
        <v>167</v>
      </c>
      <c r="B84" s="310"/>
      <c r="C84" s="310"/>
      <c r="D84" s="310"/>
      <c r="E84" s="310"/>
      <c r="F84" s="310"/>
      <c r="G84" s="310"/>
      <c r="H84" s="311"/>
      <c r="I84" s="1">
        <v>77</v>
      </c>
      <c r="J84" s="126"/>
      <c r="K84" s="126"/>
    </row>
    <row r="85" spans="1:11" ht="12">
      <c r="A85" s="300" t="s">
        <v>168</v>
      </c>
      <c r="B85" s="301"/>
      <c r="C85" s="301"/>
      <c r="D85" s="301"/>
      <c r="E85" s="301"/>
      <c r="F85" s="301"/>
      <c r="G85" s="301"/>
      <c r="H85" s="302"/>
      <c r="I85" s="1">
        <v>78</v>
      </c>
      <c r="J85" s="126"/>
      <c r="K85" s="126"/>
    </row>
    <row r="86" spans="1:11" ht="12">
      <c r="A86" s="297" t="s">
        <v>18</v>
      </c>
      <c r="B86" s="298"/>
      <c r="C86" s="298"/>
      <c r="D86" s="298"/>
      <c r="E86" s="298"/>
      <c r="F86" s="298"/>
      <c r="G86" s="298"/>
      <c r="H86" s="299"/>
      <c r="I86" s="1">
        <v>79</v>
      </c>
      <c r="J86" s="133">
        <f>SUM(J87:J89)</f>
        <v>5943536</v>
      </c>
      <c r="K86" s="133">
        <f>SUM(K87:K89)</f>
        <v>2964414</v>
      </c>
    </row>
    <row r="87" spans="1:11" ht="12">
      <c r="A87" s="300" t="s">
        <v>124</v>
      </c>
      <c r="B87" s="301"/>
      <c r="C87" s="301"/>
      <c r="D87" s="301"/>
      <c r="E87" s="301"/>
      <c r="F87" s="301"/>
      <c r="G87" s="301"/>
      <c r="H87" s="302"/>
      <c r="I87" s="1">
        <v>80</v>
      </c>
      <c r="J87" s="126">
        <v>3707557</v>
      </c>
      <c r="K87" s="126">
        <v>1288627</v>
      </c>
    </row>
    <row r="88" spans="1:11" ht="12">
      <c r="A88" s="300" t="s">
        <v>125</v>
      </c>
      <c r="B88" s="301"/>
      <c r="C88" s="301"/>
      <c r="D88" s="301"/>
      <c r="E88" s="301"/>
      <c r="F88" s="301"/>
      <c r="G88" s="301"/>
      <c r="H88" s="302"/>
      <c r="I88" s="1">
        <v>81</v>
      </c>
      <c r="J88" s="126"/>
      <c r="K88" s="126"/>
    </row>
    <row r="89" spans="1:11" ht="12">
      <c r="A89" s="300" t="s">
        <v>126</v>
      </c>
      <c r="B89" s="301"/>
      <c r="C89" s="301"/>
      <c r="D89" s="301"/>
      <c r="E89" s="301"/>
      <c r="F89" s="301"/>
      <c r="G89" s="301"/>
      <c r="H89" s="302"/>
      <c r="I89" s="1">
        <v>82</v>
      </c>
      <c r="J89" s="126">
        <v>2235979</v>
      </c>
      <c r="K89" s="126">
        <f>1520787+155000</f>
        <v>1675787</v>
      </c>
    </row>
    <row r="90" spans="1:11" ht="12">
      <c r="A90" s="297" t="s">
        <v>19</v>
      </c>
      <c r="B90" s="298"/>
      <c r="C90" s="298"/>
      <c r="D90" s="298"/>
      <c r="E90" s="298"/>
      <c r="F90" s="298"/>
      <c r="G90" s="298"/>
      <c r="H90" s="299"/>
      <c r="I90" s="1">
        <v>83</v>
      </c>
      <c r="J90" s="133">
        <f>SUM(J91:J99)</f>
        <v>22092482</v>
      </c>
      <c r="K90" s="133">
        <f>SUM(K91:K99)</f>
        <v>17183042</v>
      </c>
    </row>
    <row r="91" spans="1:11" ht="12">
      <c r="A91" s="300" t="s">
        <v>127</v>
      </c>
      <c r="B91" s="301"/>
      <c r="C91" s="301"/>
      <c r="D91" s="301"/>
      <c r="E91" s="301"/>
      <c r="F91" s="301"/>
      <c r="G91" s="301"/>
      <c r="H91" s="302"/>
      <c r="I91" s="1">
        <v>84</v>
      </c>
      <c r="J91" s="126"/>
      <c r="K91" s="126"/>
    </row>
    <row r="92" spans="1:11" ht="12">
      <c r="A92" s="300" t="s">
        <v>230</v>
      </c>
      <c r="B92" s="301"/>
      <c r="C92" s="301"/>
      <c r="D92" s="301"/>
      <c r="E92" s="301"/>
      <c r="F92" s="301"/>
      <c r="G92" s="301"/>
      <c r="H92" s="302"/>
      <c r="I92" s="1">
        <v>85</v>
      </c>
      <c r="J92" s="126"/>
      <c r="K92" s="126"/>
    </row>
    <row r="93" spans="1:11" ht="12">
      <c r="A93" s="300" t="s">
        <v>0</v>
      </c>
      <c r="B93" s="301"/>
      <c r="C93" s="301"/>
      <c r="D93" s="301"/>
      <c r="E93" s="301"/>
      <c r="F93" s="301"/>
      <c r="G93" s="301"/>
      <c r="H93" s="302"/>
      <c r="I93" s="1">
        <v>86</v>
      </c>
      <c r="J93" s="126">
        <v>22092482</v>
      </c>
      <c r="K93" s="126">
        <f>22092482-2454720-2454720</f>
        <v>17183042</v>
      </c>
    </row>
    <row r="94" spans="1:11" ht="12">
      <c r="A94" s="300" t="s">
        <v>231</v>
      </c>
      <c r="B94" s="301"/>
      <c r="C94" s="301"/>
      <c r="D94" s="301"/>
      <c r="E94" s="301"/>
      <c r="F94" s="301"/>
      <c r="G94" s="301"/>
      <c r="H94" s="302"/>
      <c r="I94" s="1">
        <v>87</v>
      </c>
      <c r="J94" s="126"/>
      <c r="K94" s="126"/>
    </row>
    <row r="95" spans="1:11" ht="12">
      <c r="A95" s="300" t="s">
        <v>232</v>
      </c>
      <c r="B95" s="301"/>
      <c r="C95" s="301"/>
      <c r="D95" s="301"/>
      <c r="E95" s="301"/>
      <c r="F95" s="301"/>
      <c r="G95" s="301"/>
      <c r="H95" s="302"/>
      <c r="I95" s="1">
        <v>88</v>
      </c>
      <c r="J95" s="126"/>
      <c r="K95" s="126"/>
    </row>
    <row r="96" spans="1:11" ht="12">
      <c r="A96" s="300" t="s">
        <v>233</v>
      </c>
      <c r="B96" s="301"/>
      <c r="C96" s="301"/>
      <c r="D96" s="301"/>
      <c r="E96" s="301"/>
      <c r="F96" s="301"/>
      <c r="G96" s="301"/>
      <c r="H96" s="302"/>
      <c r="I96" s="1">
        <v>89</v>
      </c>
      <c r="J96" s="126"/>
      <c r="K96" s="126"/>
    </row>
    <row r="97" spans="1:11" ht="12">
      <c r="A97" s="300" t="s">
        <v>89</v>
      </c>
      <c r="B97" s="301"/>
      <c r="C97" s="301"/>
      <c r="D97" s="301"/>
      <c r="E97" s="301"/>
      <c r="F97" s="301"/>
      <c r="G97" s="301"/>
      <c r="H97" s="302"/>
      <c r="I97" s="1">
        <v>90</v>
      </c>
      <c r="J97" s="126"/>
      <c r="K97" s="126"/>
    </row>
    <row r="98" spans="1:11" ht="12">
      <c r="A98" s="300" t="s">
        <v>87</v>
      </c>
      <c r="B98" s="301"/>
      <c r="C98" s="301"/>
      <c r="D98" s="301"/>
      <c r="E98" s="301"/>
      <c r="F98" s="301"/>
      <c r="G98" s="301"/>
      <c r="H98" s="302"/>
      <c r="I98" s="1">
        <v>91</v>
      </c>
      <c r="J98" s="126"/>
      <c r="K98" s="126"/>
    </row>
    <row r="99" spans="1:11" ht="12">
      <c r="A99" s="300" t="s">
        <v>88</v>
      </c>
      <c r="B99" s="301"/>
      <c r="C99" s="301"/>
      <c r="D99" s="301"/>
      <c r="E99" s="301"/>
      <c r="F99" s="301"/>
      <c r="G99" s="301"/>
      <c r="H99" s="302"/>
      <c r="I99" s="1">
        <v>92</v>
      </c>
      <c r="J99" s="126"/>
      <c r="K99" s="126"/>
    </row>
    <row r="100" spans="1:11" ht="12">
      <c r="A100" s="297" t="s">
        <v>20</v>
      </c>
      <c r="B100" s="298"/>
      <c r="C100" s="298"/>
      <c r="D100" s="298"/>
      <c r="E100" s="298"/>
      <c r="F100" s="298"/>
      <c r="G100" s="298"/>
      <c r="H100" s="299"/>
      <c r="I100" s="1">
        <v>93</v>
      </c>
      <c r="J100" s="133">
        <f>SUM(J101:J112)</f>
        <v>21204762</v>
      </c>
      <c r="K100" s="133">
        <f>SUM(K101:K112)</f>
        <v>23585202</v>
      </c>
    </row>
    <row r="101" spans="1:11" ht="12">
      <c r="A101" s="300" t="s">
        <v>127</v>
      </c>
      <c r="B101" s="301"/>
      <c r="C101" s="301"/>
      <c r="D101" s="301"/>
      <c r="E101" s="301"/>
      <c r="F101" s="301"/>
      <c r="G101" s="301"/>
      <c r="H101" s="302"/>
      <c r="I101" s="1">
        <v>94</v>
      </c>
      <c r="J101" s="126">
        <v>3091557</v>
      </c>
      <c r="K101" s="126">
        <v>3051009</v>
      </c>
    </row>
    <row r="102" spans="1:11" ht="12">
      <c r="A102" s="300" t="s">
        <v>230</v>
      </c>
      <c r="B102" s="301"/>
      <c r="C102" s="301"/>
      <c r="D102" s="301"/>
      <c r="E102" s="301"/>
      <c r="F102" s="301"/>
      <c r="G102" s="301"/>
      <c r="H102" s="302"/>
      <c r="I102" s="1">
        <v>95</v>
      </c>
      <c r="J102" s="126"/>
      <c r="K102" s="126"/>
    </row>
    <row r="103" spans="1:11" ht="12">
      <c r="A103" s="300" t="s">
        <v>0</v>
      </c>
      <c r="B103" s="301"/>
      <c r="C103" s="301"/>
      <c r="D103" s="301"/>
      <c r="E103" s="301"/>
      <c r="F103" s="301"/>
      <c r="G103" s="301"/>
      <c r="H103" s="302"/>
      <c r="I103" s="1">
        <v>96</v>
      </c>
      <c r="J103" s="126">
        <v>5338217</v>
      </c>
      <c r="K103" s="126">
        <f>2454720*2+308208</f>
        <v>5217648</v>
      </c>
    </row>
    <row r="104" spans="1:11" ht="12">
      <c r="A104" s="300" t="s">
        <v>231</v>
      </c>
      <c r="B104" s="301"/>
      <c r="C104" s="301"/>
      <c r="D104" s="301"/>
      <c r="E104" s="301"/>
      <c r="F104" s="301"/>
      <c r="G104" s="301"/>
      <c r="H104" s="302"/>
      <c r="I104" s="1">
        <v>97</v>
      </c>
      <c r="J104" s="126">
        <v>924670</v>
      </c>
      <c r="K104" s="126">
        <v>1061252</v>
      </c>
    </row>
    <row r="105" spans="1:11" ht="12">
      <c r="A105" s="300" t="s">
        <v>232</v>
      </c>
      <c r="B105" s="301"/>
      <c r="C105" s="301"/>
      <c r="D105" s="301"/>
      <c r="E105" s="301"/>
      <c r="F105" s="301"/>
      <c r="G105" s="301"/>
      <c r="H105" s="302"/>
      <c r="I105" s="1">
        <v>98</v>
      </c>
      <c r="J105" s="126">
        <v>6173611</v>
      </c>
      <c r="K105" s="126">
        <f>8614787-103918</f>
        <v>8510869</v>
      </c>
    </row>
    <row r="106" spans="1:11" ht="12">
      <c r="A106" s="300" t="s">
        <v>233</v>
      </c>
      <c r="B106" s="301"/>
      <c r="C106" s="301"/>
      <c r="D106" s="301"/>
      <c r="E106" s="301"/>
      <c r="F106" s="301"/>
      <c r="G106" s="301"/>
      <c r="H106" s="302"/>
      <c r="I106" s="1">
        <v>99</v>
      </c>
      <c r="J106" s="126"/>
      <c r="K106" s="126"/>
    </row>
    <row r="107" spans="1:11" ht="12">
      <c r="A107" s="300" t="s">
        <v>89</v>
      </c>
      <c r="B107" s="301"/>
      <c r="C107" s="301"/>
      <c r="D107" s="301"/>
      <c r="E107" s="301"/>
      <c r="F107" s="301"/>
      <c r="G107" s="301"/>
      <c r="H107" s="302"/>
      <c r="I107" s="1">
        <v>100</v>
      </c>
      <c r="J107" s="126"/>
      <c r="K107" s="126"/>
    </row>
    <row r="108" spans="1:11" ht="12">
      <c r="A108" s="300" t="s">
        <v>90</v>
      </c>
      <c r="B108" s="301"/>
      <c r="C108" s="301"/>
      <c r="D108" s="301"/>
      <c r="E108" s="301"/>
      <c r="F108" s="301"/>
      <c r="G108" s="301"/>
      <c r="H108" s="302"/>
      <c r="I108" s="1">
        <v>101</v>
      </c>
      <c r="J108" s="126">
        <v>2826383</v>
      </c>
      <c r="K108" s="126">
        <v>2507575</v>
      </c>
    </row>
    <row r="109" spans="1:11" ht="12">
      <c r="A109" s="300" t="s">
        <v>91</v>
      </c>
      <c r="B109" s="301"/>
      <c r="C109" s="301"/>
      <c r="D109" s="301"/>
      <c r="E109" s="301"/>
      <c r="F109" s="301"/>
      <c r="G109" s="301"/>
      <c r="H109" s="302"/>
      <c r="I109" s="1">
        <v>102</v>
      </c>
      <c r="J109" s="126">
        <v>2808113</v>
      </c>
      <c r="K109" s="126">
        <f>2139244+1000000</f>
        <v>3139244</v>
      </c>
    </row>
    <row r="110" spans="1:11" ht="12">
      <c r="A110" s="300" t="s">
        <v>94</v>
      </c>
      <c r="B110" s="301"/>
      <c r="C110" s="301"/>
      <c r="D110" s="301"/>
      <c r="E110" s="301"/>
      <c r="F110" s="301"/>
      <c r="G110" s="301"/>
      <c r="H110" s="302"/>
      <c r="I110" s="1">
        <v>103</v>
      </c>
      <c r="J110" s="126"/>
      <c r="K110" s="126"/>
    </row>
    <row r="111" spans="1:11" ht="12">
      <c r="A111" s="300" t="s">
        <v>92</v>
      </c>
      <c r="B111" s="301"/>
      <c r="C111" s="301"/>
      <c r="D111" s="301"/>
      <c r="E111" s="301"/>
      <c r="F111" s="301"/>
      <c r="G111" s="301"/>
      <c r="H111" s="302"/>
      <c r="I111" s="1">
        <v>104</v>
      </c>
      <c r="J111" s="126"/>
      <c r="K111" s="126"/>
    </row>
    <row r="112" spans="1:11" ht="12">
      <c r="A112" s="300" t="s">
        <v>93</v>
      </c>
      <c r="B112" s="301"/>
      <c r="C112" s="301"/>
      <c r="D112" s="301"/>
      <c r="E112" s="301"/>
      <c r="F112" s="301"/>
      <c r="G112" s="301"/>
      <c r="H112" s="302"/>
      <c r="I112" s="1">
        <v>105</v>
      </c>
      <c r="J112" s="126">
        <v>42211</v>
      </c>
      <c r="K112" s="126">
        <f>78152+21463-2010</f>
        <v>97605</v>
      </c>
    </row>
    <row r="113" spans="1:11" ht="12">
      <c r="A113" s="297" t="s">
        <v>1</v>
      </c>
      <c r="B113" s="298"/>
      <c r="C113" s="298"/>
      <c r="D113" s="298"/>
      <c r="E113" s="298"/>
      <c r="F113" s="298"/>
      <c r="G113" s="298"/>
      <c r="H113" s="299"/>
      <c r="I113" s="1">
        <v>106</v>
      </c>
      <c r="J113" s="126">
        <v>258338</v>
      </c>
      <c r="K113" s="126">
        <v>431063</v>
      </c>
    </row>
    <row r="114" spans="1:12" ht="12">
      <c r="A114" s="297" t="s">
        <v>21</v>
      </c>
      <c r="B114" s="298"/>
      <c r="C114" s="298"/>
      <c r="D114" s="298"/>
      <c r="E114" s="298"/>
      <c r="F114" s="298"/>
      <c r="G114" s="298"/>
      <c r="H114" s="299"/>
      <c r="I114" s="1">
        <v>107</v>
      </c>
      <c r="J114" s="133">
        <f>J69+J86+J90+J100+J113</f>
        <v>426983820</v>
      </c>
      <c r="K114" s="133">
        <f>K69+K86+K90+K100+K113</f>
        <v>414974481</v>
      </c>
      <c r="L114" s="135"/>
    </row>
    <row r="115" spans="1:11" ht="12">
      <c r="A115" s="319" t="s">
        <v>52</v>
      </c>
      <c r="B115" s="320"/>
      <c r="C115" s="320"/>
      <c r="D115" s="320"/>
      <c r="E115" s="320"/>
      <c r="F115" s="320"/>
      <c r="G115" s="320"/>
      <c r="H115" s="321"/>
      <c r="I115" s="2">
        <v>108</v>
      </c>
      <c r="J115" s="119"/>
      <c r="K115" s="119"/>
    </row>
    <row r="116" spans="1:11" ht="12">
      <c r="A116" s="306" t="s">
        <v>333</v>
      </c>
      <c r="B116" s="322"/>
      <c r="C116" s="322"/>
      <c r="D116" s="322"/>
      <c r="E116" s="322"/>
      <c r="F116" s="322"/>
      <c r="G116" s="322"/>
      <c r="H116" s="322"/>
      <c r="I116" s="323"/>
      <c r="J116" s="323"/>
      <c r="K116" s="324"/>
    </row>
    <row r="117" spans="1:11" ht="12">
      <c r="A117" s="294" t="s">
        <v>181</v>
      </c>
      <c r="B117" s="295"/>
      <c r="C117" s="295"/>
      <c r="D117" s="295"/>
      <c r="E117" s="295"/>
      <c r="F117" s="295"/>
      <c r="G117" s="295"/>
      <c r="H117" s="295"/>
      <c r="I117" s="325"/>
      <c r="J117" s="325"/>
      <c r="K117" s="326"/>
    </row>
    <row r="118" spans="1:11" ht="12">
      <c r="A118" s="300" t="s">
        <v>8</v>
      </c>
      <c r="B118" s="301"/>
      <c r="C118" s="301"/>
      <c r="D118" s="301"/>
      <c r="E118" s="301"/>
      <c r="F118" s="301"/>
      <c r="G118" s="301"/>
      <c r="H118" s="302"/>
      <c r="I118" s="1">
        <v>109</v>
      </c>
      <c r="J118" s="126"/>
      <c r="K118" s="126"/>
    </row>
    <row r="119" spans="1:12" ht="12">
      <c r="A119" s="312" t="s">
        <v>9</v>
      </c>
      <c r="B119" s="313"/>
      <c r="C119" s="313"/>
      <c r="D119" s="313"/>
      <c r="E119" s="313"/>
      <c r="F119" s="313"/>
      <c r="G119" s="313"/>
      <c r="H119" s="314"/>
      <c r="I119" s="4">
        <v>110</v>
      </c>
      <c r="J119" s="119"/>
      <c r="K119" s="119"/>
      <c r="L119" s="135"/>
    </row>
    <row r="120" spans="1:11" ht="12">
      <c r="A120" s="315" t="s">
        <v>296</v>
      </c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1:11" ht="12">
      <c r="A121" s="317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54"/>
  <sheetViews>
    <sheetView view="pageBreakPreview" zoomScale="110" zoomScaleSheetLayoutView="110" workbookViewId="0" topLeftCell="A1">
      <selection activeCell="K8" sqref="K8"/>
    </sheetView>
  </sheetViews>
  <sheetFormatPr defaultColWidth="9.140625" defaultRowHeight="12.75"/>
  <cols>
    <col min="1" max="10" width="9.140625" style="50" customWidth="1"/>
    <col min="11" max="11" width="13.421875" style="50" customWidth="1"/>
    <col min="12" max="16384" width="9.140625" style="50" customWidth="1"/>
  </cols>
  <sheetData>
    <row r="1" spans="1:11" ht="12.75" customHeight="1">
      <c r="A1" s="333" t="s">
        <v>159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 customHeight="1">
      <c r="A2" s="334" t="s">
        <v>330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2.75">
      <c r="A3" s="330" t="s">
        <v>323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</row>
    <row r="4" spans="1:11" ht="33.75">
      <c r="A4" s="335" t="s">
        <v>54</v>
      </c>
      <c r="B4" s="335"/>
      <c r="C4" s="335"/>
      <c r="D4" s="335"/>
      <c r="E4" s="335"/>
      <c r="F4" s="335"/>
      <c r="G4" s="335"/>
      <c r="H4" s="335"/>
      <c r="I4" s="56" t="s">
        <v>265</v>
      </c>
      <c r="J4" s="57" t="s">
        <v>302</v>
      </c>
      <c r="K4" s="57" t="s">
        <v>303</v>
      </c>
    </row>
    <row r="5" spans="1:11" ht="12.75">
      <c r="A5" s="329">
        <v>1</v>
      </c>
      <c r="B5" s="329"/>
      <c r="C5" s="329"/>
      <c r="D5" s="329"/>
      <c r="E5" s="329"/>
      <c r="F5" s="329"/>
      <c r="G5" s="329"/>
      <c r="H5" s="329"/>
      <c r="I5" s="58">
        <v>2</v>
      </c>
      <c r="J5" s="59" t="s">
        <v>269</v>
      </c>
      <c r="K5" s="59" t="s">
        <v>270</v>
      </c>
    </row>
    <row r="6" spans="1:11" ht="12.75">
      <c r="A6" s="306" t="s">
        <v>151</v>
      </c>
      <c r="B6" s="322"/>
      <c r="C6" s="322"/>
      <c r="D6" s="322"/>
      <c r="E6" s="322"/>
      <c r="F6" s="322"/>
      <c r="G6" s="322"/>
      <c r="H6" s="322"/>
      <c r="I6" s="327"/>
      <c r="J6" s="327"/>
      <c r="K6" s="328"/>
    </row>
    <row r="7" spans="1:11" ht="12.75">
      <c r="A7" s="300" t="s">
        <v>35</v>
      </c>
      <c r="B7" s="301"/>
      <c r="C7" s="301"/>
      <c r="D7" s="301"/>
      <c r="E7" s="301"/>
      <c r="F7" s="301"/>
      <c r="G7" s="301"/>
      <c r="H7" s="301"/>
      <c r="I7" s="1">
        <v>1</v>
      </c>
      <c r="J7" s="126">
        <v>11186756</v>
      </c>
      <c r="K7" s="121">
        <f>RDG!L45</f>
        <v>4922913</v>
      </c>
    </row>
    <row r="8" spans="1:11" ht="12.75">
      <c r="A8" s="300" t="s">
        <v>36</v>
      </c>
      <c r="B8" s="301"/>
      <c r="C8" s="301"/>
      <c r="D8" s="301"/>
      <c r="E8" s="301"/>
      <c r="F8" s="301"/>
      <c r="G8" s="301"/>
      <c r="H8" s="301"/>
      <c r="I8" s="1">
        <v>2</v>
      </c>
      <c r="J8" s="126">
        <v>6199330</v>
      </c>
      <c r="K8" s="6">
        <f>RDG!L20</f>
        <v>6206518</v>
      </c>
    </row>
    <row r="9" spans="1:11" ht="12.75">
      <c r="A9" s="300" t="s">
        <v>37</v>
      </c>
      <c r="B9" s="301"/>
      <c r="C9" s="301"/>
      <c r="D9" s="301"/>
      <c r="E9" s="301"/>
      <c r="F9" s="301"/>
      <c r="G9" s="301"/>
      <c r="H9" s="301"/>
      <c r="I9" s="1">
        <v>3</v>
      </c>
      <c r="J9" s="126"/>
      <c r="K9" s="6">
        <v>1363612</v>
      </c>
    </row>
    <row r="10" spans="1:11" ht="12.75">
      <c r="A10" s="300" t="s">
        <v>38</v>
      </c>
      <c r="B10" s="301"/>
      <c r="C10" s="301"/>
      <c r="D10" s="301"/>
      <c r="E10" s="301"/>
      <c r="F10" s="301"/>
      <c r="G10" s="301"/>
      <c r="H10" s="301"/>
      <c r="I10" s="1">
        <v>4</v>
      </c>
      <c r="J10" s="126">
        <v>9936609</v>
      </c>
      <c r="K10" s="6">
        <f>20509534-48423</f>
        <v>20461111</v>
      </c>
    </row>
    <row r="11" spans="1:11" ht="12.75">
      <c r="A11" s="300" t="s">
        <v>39</v>
      </c>
      <c r="B11" s="301"/>
      <c r="C11" s="301"/>
      <c r="D11" s="301"/>
      <c r="E11" s="301"/>
      <c r="F11" s="301"/>
      <c r="G11" s="301"/>
      <c r="H11" s="301"/>
      <c r="I11" s="1">
        <v>5</v>
      </c>
      <c r="J11" s="126"/>
      <c r="K11" s="6">
        <f>1851934</f>
        <v>1851934</v>
      </c>
    </row>
    <row r="12" spans="1:11" ht="12.75">
      <c r="A12" s="300" t="s">
        <v>46</v>
      </c>
      <c r="B12" s="301"/>
      <c r="C12" s="301"/>
      <c r="D12" s="301"/>
      <c r="E12" s="301"/>
      <c r="F12" s="301"/>
      <c r="G12" s="301"/>
      <c r="H12" s="301"/>
      <c r="I12" s="1">
        <v>6</v>
      </c>
      <c r="J12" s="126">
        <v>865039</v>
      </c>
      <c r="K12" s="6">
        <f>559337+28552+394063+119725-94528</f>
        <v>1007149</v>
      </c>
    </row>
    <row r="13" spans="1:11" ht="12.75">
      <c r="A13" s="297" t="s">
        <v>152</v>
      </c>
      <c r="B13" s="298"/>
      <c r="C13" s="298"/>
      <c r="D13" s="298"/>
      <c r="E13" s="298"/>
      <c r="F13" s="298"/>
      <c r="G13" s="298"/>
      <c r="H13" s="298"/>
      <c r="I13" s="1">
        <v>7</v>
      </c>
      <c r="J13" s="136">
        <f>SUM(J7:J12)</f>
        <v>28187734</v>
      </c>
      <c r="K13" s="136">
        <f>SUM(K7:K12)</f>
        <v>35813237</v>
      </c>
    </row>
    <row r="14" spans="1:11" ht="12.75">
      <c r="A14" s="300" t="s">
        <v>47</v>
      </c>
      <c r="B14" s="301"/>
      <c r="C14" s="301"/>
      <c r="D14" s="301"/>
      <c r="E14" s="301"/>
      <c r="F14" s="301"/>
      <c r="G14" s="301"/>
      <c r="H14" s="301"/>
      <c r="I14" s="1">
        <v>8</v>
      </c>
      <c r="J14" s="126">
        <v>6373819</v>
      </c>
      <c r="K14" s="6"/>
    </row>
    <row r="15" spans="1:11" ht="12.75">
      <c r="A15" s="300" t="s">
        <v>48</v>
      </c>
      <c r="B15" s="301"/>
      <c r="C15" s="301"/>
      <c r="D15" s="301"/>
      <c r="E15" s="301"/>
      <c r="F15" s="301"/>
      <c r="G15" s="301"/>
      <c r="H15" s="301"/>
      <c r="I15" s="1">
        <v>9</v>
      </c>
      <c r="J15" s="126"/>
      <c r="K15" s="6"/>
    </row>
    <row r="16" spans="1:11" ht="12.75">
      <c r="A16" s="300" t="s">
        <v>49</v>
      </c>
      <c r="B16" s="301"/>
      <c r="C16" s="301"/>
      <c r="D16" s="301"/>
      <c r="E16" s="301"/>
      <c r="F16" s="301"/>
      <c r="G16" s="301"/>
      <c r="H16" s="301"/>
      <c r="I16" s="1">
        <v>10</v>
      </c>
      <c r="J16" s="126">
        <v>796865</v>
      </c>
      <c r="K16" s="6"/>
    </row>
    <row r="17" spans="1:11" ht="12.75">
      <c r="A17" s="300" t="s">
        <v>50</v>
      </c>
      <c r="B17" s="301"/>
      <c r="C17" s="301"/>
      <c r="D17" s="301"/>
      <c r="E17" s="301"/>
      <c r="F17" s="301"/>
      <c r="G17" s="301"/>
      <c r="H17" s="301"/>
      <c r="I17" s="1">
        <v>11</v>
      </c>
      <c r="J17" s="126">
        <v>5901720</v>
      </c>
      <c r="K17" s="6">
        <f>394064+1021811+2979122+10117763+481101</f>
        <v>14993861</v>
      </c>
    </row>
    <row r="18" spans="1:11" ht="12.75">
      <c r="A18" s="297" t="s">
        <v>153</v>
      </c>
      <c r="B18" s="298"/>
      <c r="C18" s="298"/>
      <c r="D18" s="298"/>
      <c r="E18" s="298"/>
      <c r="F18" s="298"/>
      <c r="G18" s="298"/>
      <c r="H18" s="298"/>
      <c r="I18" s="1">
        <v>12</v>
      </c>
      <c r="J18" s="136">
        <f>SUM(J14:J17)</f>
        <v>13072404</v>
      </c>
      <c r="K18" s="136">
        <f>SUM(K14:K17)</f>
        <v>14993861</v>
      </c>
    </row>
    <row r="19" spans="1:11" ht="12.75">
      <c r="A19" s="297" t="s">
        <v>31</v>
      </c>
      <c r="B19" s="298"/>
      <c r="C19" s="298"/>
      <c r="D19" s="298"/>
      <c r="E19" s="298"/>
      <c r="F19" s="298"/>
      <c r="G19" s="298"/>
      <c r="H19" s="298"/>
      <c r="I19" s="1">
        <v>13</v>
      </c>
      <c r="J19" s="136">
        <f>IF(J13&gt;J18,J13-J18,0)</f>
        <v>15115330</v>
      </c>
      <c r="K19" s="136">
        <f>IF(K13&gt;K18,K13-K18,0)</f>
        <v>20819376</v>
      </c>
    </row>
    <row r="20" spans="1:11" ht="12.75">
      <c r="A20" s="297" t="s">
        <v>32</v>
      </c>
      <c r="B20" s="298"/>
      <c r="C20" s="298"/>
      <c r="D20" s="298"/>
      <c r="E20" s="298"/>
      <c r="F20" s="298"/>
      <c r="G20" s="298"/>
      <c r="H20" s="298"/>
      <c r="I20" s="1">
        <v>14</v>
      </c>
      <c r="J20" s="136">
        <f>IF(J18&gt;J13,J18-J13,0)</f>
        <v>0</v>
      </c>
      <c r="K20" s="136">
        <f>IF(K18&gt;K13,K18-K13,0)</f>
        <v>0</v>
      </c>
    </row>
    <row r="21" spans="1:11" ht="12.75">
      <c r="A21" s="306" t="s">
        <v>154</v>
      </c>
      <c r="B21" s="322"/>
      <c r="C21" s="322"/>
      <c r="D21" s="322"/>
      <c r="E21" s="322"/>
      <c r="F21" s="322"/>
      <c r="G21" s="322"/>
      <c r="H21" s="322"/>
      <c r="I21" s="327"/>
      <c r="J21" s="327"/>
      <c r="K21" s="328"/>
    </row>
    <row r="22" spans="1:11" ht="12.75">
      <c r="A22" s="300" t="s">
        <v>173</v>
      </c>
      <c r="B22" s="301"/>
      <c r="C22" s="301"/>
      <c r="D22" s="301"/>
      <c r="E22" s="301"/>
      <c r="F22" s="301"/>
      <c r="G22" s="301"/>
      <c r="H22" s="301"/>
      <c r="I22" s="1">
        <v>15</v>
      </c>
      <c r="J22" s="126"/>
      <c r="K22" s="6"/>
    </row>
    <row r="23" spans="1:11" ht="12.75">
      <c r="A23" s="300" t="s">
        <v>174</v>
      </c>
      <c r="B23" s="301"/>
      <c r="C23" s="301"/>
      <c r="D23" s="301"/>
      <c r="E23" s="301"/>
      <c r="F23" s="301"/>
      <c r="G23" s="301"/>
      <c r="H23" s="301"/>
      <c r="I23" s="1">
        <v>16</v>
      </c>
      <c r="J23" s="126"/>
      <c r="K23" s="6"/>
    </row>
    <row r="24" spans="1:11" ht="12.75">
      <c r="A24" s="300" t="s">
        <v>175</v>
      </c>
      <c r="B24" s="301"/>
      <c r="C24" s="301"/>
      <c r="D24" s="301"/>
      <c r="E24" s="301"/>
      <c r="F24" s="301"/>
      <c r="G24" s="301"/>
      <c r="H24" s="301"/>
      <c r="I24" s="1">
        <v>17</v>
      </c>
      <c r="J24" s="126"/>
      <c r="K24" s="6"/>
    </row>
    <row r="25" spans="1:11" ht="12.75">
      <c r="A25" s="300" t="s">
        <v>176</v>
      </c>
      <c r="B25" s="301"/>
      <c r="C25" s="301"/>
      <c r="D25" s="301"/>
      <c r="E25" s="301"/>
      <c r="F25" s="301"/>
      <c r="G25" s="301"/>
      <c r="H25" s="301"/>
      <c r="I25" s="1">
        <v>18</v>
      </c>
      <c r="J25" s="126"/>
      <c r="K25" s="6">
        <v>1055757</v>
      </c>
    </row>
    <row r="26" spans="1:11" ht="12.75">
      <c r="A26" s="300" t="s">
        <v>177</v>
      </c>
      <c r="B26" s="301"/>
      <c r="C26" s="301"/>
      <c r="D26" s="301"/>
      <c r="E26" s="301"/>
      <c r="F26" s="301"/>
      <c r="G26" s="301"/>
      <c r="H26" s="301"/>
      <c r="I26" s="1">
        <v>19</v>
      </c>
      <c r="J26" s="126"/>
      <c r="K26" s="6"/>
    </row>
    <row r="27" spans="1:11" ht="12.75">
      <c r="A27" s="297" t="s">
        <v>163</v>
      </c>
      <c r="B27" s="298"/>
      <c r="C27" s="298"/>
      <c r="D27" s="298"/>
      <c r="E27" s="298"/>
      <c r="F27" s="298"/>
      <c r="G27" s="298"/>
      <c r="H27" s="298"/>
      <c r="I27" s="1">
        <v>20</v>
      </c>
      <c r="J27" s="136">
        <f>SUM(J22:J26)</f>
        <v>0</v>
      </c>
      <c r="K27" s="136">
        <f>SUM(K22:K26)</f>
        <v>1055757</v>
      </c>
    </row>
    <row r="28" spans="1:11" ht="12.75">
      <c r="A28" s="300" t="s">
        <v>110</v>
      </c>
      <c r="B28" s="301"/>
      <c r="C28" s="301"/>
      <c r="D28" s="301"/>
      <c r="E28" s="301"/>
      <c r="F28" s="301"/>
      <c r="G28" s="301"/>
      <c r="H28" s="301"/>
      <c r="I28" s="1">
        <v>21</v>
      </c>
      <c r="J28" s="126">
        <v>608107</v>
      </c>
      <c r="K28" s="6">
        <v>4729898</v>
      </c>
    </row>
    <row r="29" spans="1:11" ht="12.75">
      <c r="A29" s="300" t="s">
        <v>111</v>
      </c>
      <c r="B29" s="301"/>
      <c r="C29" s="301"/>
      <c r="D29" s="301"/>
      <c r="E29" s="301"/>
      <c r="F29" s="301"/>
      <c r="G29" s="301"/>
      <c r="H29" s="301"/>
      <c r="I29" s="1">
        <v>22</v>
      </c>
      <c r="J29" s="126"/>
      <c r="K29" s="6">
        <v>318900</v>
      </c>
    </row>
    <row r="30" spans="1:11" ht="12.75">
      <c r="A30" s="300" t="s">
        <v>15</v>
      </c>
      <c r="B30" s="301"/>
      <c r="C30" s="301"/>
      <c r="D30" s="301"/>
      <c r="E30" s="301"/>
      <c r="F30" s="301"/>
      <c r="G30" s="301"/>
      <c r="H30" s="301"/>
      <c r="I30" s="1">
        <v>23</v>
      </c>
      <c r="J30" s="126"/>
      <c r="K30" s="6"/>
    </row>
    <row r="31" spans="1:11" ht="12.75">
      <c r="A31" s="297" t="s">
        <v>5</v>
      </c>
      <c r="B31" s="298"/>
      <c r="C31" s="298"/>
      <c r="D31" s="298"/>
      <c r="E31" s="298"/>
      <c r="F31" s="298"/>
      <c r="G31" s="298"/>
      <c r="H31" s="298"/>
      <c r="I31" s="1">
        <v>24</v>
      </c>
      <c r="J31" s="136">
        <f>SUM(J28:J30)</f>
        <v>608107</v>
      </c>
      <c r="K31" s="136">
        <f>SUM(K28:K30)</f>
        <v>5048798</v>
      </c>
    </row>
    <row r="32" spans="1:11" ht="12.75">
      <c r="A32" s="297" t="s">
        <v>33</v>
      </c>
      <c r="B32" s="298"/>
      <c r="C32" s="298"/>
      <c r="D32" s="298"/>
      <c r="E32" s="298"/>
      <c r="F32" s="298"/>
      <c r="G32" s="298"/>
      <c r="H32" s="298"/>
      <c r="I32" s="1">
        <v>25</v>
      </c>
      <c r="J32" s="136">
        <f>IF(J27&gt;J31,J27-J31,0)</f>
        <v>0</v>
      </c>
      <c r="K32" s="136">
        <f>IF(K27&gt;K31,K27-K31,0)</f>
        <v>0</v>
      </c>
    </row>
    <row r="33" spans="1:11" ht="12.75">
      <c r="A33" s="297" t="s">
        <v>34</v>
      </c>
      <c r="B33" s="298"/>
      <c r="C33" s="298"/>
      <c r="D33" s="298"/>
      <c r="E33" s="298"/>
      <c r="F33" s="298"/>
      <c r="G33" s="298"/>
      <c r="H33" s="298"/>
      <c r="I33" s="1">
        <v>26</v>
      </c>
      <c r="J33" s="136">
        <f>IF(J31&gt;J27,J31-J27,0)</f>
        <v>608107</v>
      </c>
      <c r="K33" s="136">
        <f>IF(K31&gt;K27,K31-K27,0)</f>
        <v>3993041</v>
      </c>
    </row>
    <row r="34" spans="1:11" ht="12.75">
      <c r="A34" s="306" t="s">
        <v>155</v>
      </c>
      <c r="B34" s="322"/>
      <c r="C34" s="322"/>
      <c r="D34" s="322"/>
      <c r="E34" s="322"/>
      <c r="F34" s="322"/>
      <c r="G34" s="322"/>
      <c r="H34" s="322"/>
      <c r="I34" s="327"/>
      <c r="J34" s="327"/>
      <c r="K34" s="328"/>
    </row>
    <row r="35" spans="1:11" ht="12.75">
      <c r="A35" s="300" t="s">
        <v>169</v>
      </c>
      <c r="B35" s="301"/>
      <c r="C35" s="301"/>
      <c r="D35" s="301"/>
      <c r="E35" s="301"/>
      <c r="F35" s="301"/>
      <c r="G35" s="301"/>
      <c r="H35" s="301"/>
      <c r="I35" s="1">
        <v>27</v>
      </c>
      <c r="J35" s="126"/>
      <c r="K35" s="6"/>
    </row>
    <row r="36" spans="1:11" ht="12.75">
      <c r="A36" s="300" t="s">
        <v>24</v>
      </c>
      <c r="B36" s="301"/>
      <c r="C36" s="301"/>
      <c r="D36" s="301"/>
      <c r="E36" s="301"/>
      <c r="F36" s="301"/>
      <c r="G36" s="301"/>
      <c r="H36" s="301"/>
      <c r="I36" s="1">
        <v>28</v>
      </c>
      <c r="J36" s="126">
        <v>4325332</v>
      </c>
      <c r="K36" s="6"/>
    </row>
    <row r="37" spans="1:11" ht="12.75">
      <c r="A37" s="300" t="s">
        <v>25</v>
      </c>
      <c r="B37" s="301"/>
      <c r="C37" s="301"/>
      <c r="D37" s="301"/>
      <c r="E37" s="301"/>
      <c r="F37" s="301"/>
      <c r="G37" s="301"/>
      <c r="H37" s="301"/>
      <c r="I37" s="1">
        <v>29</v>
      </c>
      <c r="J37" s="126"/>
      <c r="K37" s="6"/>
    </row>
    <row r="38" spans="1:11" ht="12.75">
      <c r="A38" s="297" t="s">
        <v>63</v>
      </c>
      <c r="B38" s="298"/>
      <c r="C38" s="298"/>
      <c r="D38" s="298"/>
      <c r="E38" s="298"/>
      <c r="F38" s="298"/>
      <c r="G38" s="298"/>
      <c r="H38" s="298"/>
      <c r="I38" s="1">
        <v>30</v>
      </c>
      <c r="J38" s="136">
        <f>SUM(J35:J37)</f>
        <v>4325332</v>
      </c>
      <c r="K38" s="136">
        <f>SUM(K35:K37)</f>
        <v>0</v>
      </c>
    </row>
    <row r="39" spans="1:11" ht="12.75">
      <c r="A39" s="300" t="s">
        <v>26</v>
      </c>
      <c r="B39" s="301"/>
      <c r="C39" s="301"/>
      <c r="D39" s="301"/>
      <c r="E39" s="301"/>
      <c r="F39" s="301"/>
      <c r="G39" s="301"/>
      <c r="H39" s="301"/>
      <c r="I39" s="1">
        <v>31</v>
      </c>
      <c r="J39" s="126">
        <v>4909441</v>
      </c>
      <c r="K39" s="6">
        <v>4909441</v>
      </c>
    </row>
    <row r="40" spans="1:11" ht="12.75">
      <c r="A40" s="300" t="s">
        <v>27</v>
      </c>
      <c r="B40" s="301"/>
      <c r="C40" s="301"/>
      <c r="D40" s="301"/>
      <c r="E40" s="301"/>
      <c r="F40" s="301"/>
      <c r="G40" s="301"/>
      <c r="H40" s="301"/>
      <c r="I40" s="1">
        <v>32</v>
      </c>
      <c r="J40" s="126"/>
      <c r="K40" s="6"/>
    </row>
    <row r="41" spans="1:11" ht="12.75">
      <c r="A41" s="300" t="s">
        <v>28</v>
      </c>
      <c r="B41" s="301"/>
      <c r="C41" s="301"/>
      <c r="D41" s="301"/>
      <c r="E41" s="301"/>
      <c r="F41" s="301"/>
      <c r="G41" s="301"/>
      <c r="H41" s="301"/>
      <c r="I41" s="1">
        <v>33</v>
      </c>
      <c r="J41" s="126"/>
      <c r="K41" s="6"/>
    </row>
    <row r="42" spans="1:11" ht="12.75">
      <c r="A42" s="300" t="s">
        <v>29</v>
      </c>
      <c r="B42" s="301"/>
      <c r="C42" s="301"/>
      <c r="D42" s="301"/>
      <c r="E42" s="301"/>
      <c r="F42" s="301"/>
      <c r="G42" s="301"/>
      <c r="H42" s="301"/>
      <c r="I42" s="1">
        <v>34</v>
      </c>
      <c r="J42" s="126"/>
      <c r="K42" s="6"/>
    </row>
    <row r="43" spans="1:11" ht="12.75">
      <c r="A43" s="300" t="s">
        <v>30</v>
      </c>
      <c r="B43" s="301"/>
      <c r="C43" s="301"/>
      <c r="D43" s="301"/>
      <c r="E43" s="301"/>
      <c r="F43" s="301"/>
      <c r="G43" s="301"/>
      <c r="H43" s="301"/>
      <c r="I43" s="1">
        <v>35</v>
      </c>
      <c r="J43" s="126">
        <v>14880181</v>
      </c>
      <c r="K43" s="6">
        <f>14087499+1652677</f>
        <v>15740176</v>
      </c>
    </row>
    <row r="44" spans="1:11" ht="12.75">
      <c r="A44" s="297" t="s">
        <v>64</v>
      </c>
      <c r="B44" s="298"/>
      <c r="C44" s="298"/>
      <c r="D44" s="298"/>
      <c r="E44" s="298"/>
      <c r="F44" s="298"/>
      <c r="G44" s="298"/>
      <c r="H44" s="298"/>
      <c r="I44" s="1">
        <v>36</v>
      </c>
      <c r="J44" s="136">
        <f>SUM(J39:J43)</f>
        <v>19789622</v>
      </c>
      <c r="K44" s="136">
        <f>SUM(K39:K43)</f>
        <v>20649617</v>
      </c>
    </row>
    <row r="45" spans="1:11" ht="12.75">
      <c r="A45" s="297" t="s">
        <v>16</v>
      </c>
      <c r="B45" s="298"/>
      <c r="C45" s="298"/>
      <c r="D45" s="298"/>
      <c r="E45" s="298"/>
      <c r="F45" s="298"/>
      <c r="G45" s="298"/>
      <c r="H45" s="298"/>
      <c r="I45" s="1">
        <v>37</v>
      </c>
      <c r="J45" s="136">
        <f>IF(J38&gt;J44,J38-J44,0)</f>
        <v>0</v>
      </c>
      <c r="K45" s="136">
        <f>IF(K38&gt;K44,K38-K44,0)</f>
        <v>0</v>
      </c>
    </row>
    <row r="46" spans="1:11" ht="12.75">
      <c r="A46" s="297" t="s">
        <v>17</v>
      </c>
      <c r="B46" s="298"/>
      <c r="C46" s="298"/>
      <c r="D46" s="298"/>
      <c r="E46" s="298"/>
      <c r="F46" s="298"/>
      <c r="G46" s="298"/>
      <c r="H46" s="298"/>
      <c r="I46" s="1">
        <v>38</v>
      </c>
      <c r="J46" s="136">
        <f>IF(J44&gt;J38,J44-J38,0)</f>
        <v>15464290</v>
      </c>
      <c r="K46" s="136">
        <f>IF(K44&gt;K38,K44-K38,0)</f>
        <v>20649617</v>
      </c>
    </row>
    <row r="47" spans="1:11" ht="12.75">
      <c r="A47" s="300" t="s">
        <v>65</v>
      </c>
      <c r="B47" s="301"/>
      <c r="C47" s="301"/>
      <c r="D47" s="301"/>
      <c r="E47" s="301"/>
      <c r="F47" s="301"/>
      <c r="G47" s="301"/>
      <c r="H47" s="301"/>
      <c r="I47" s="1">
        <v>39</v>
      </c>
      <c r="J47" s="133">
        <f>IF(J19-J20+J32-J33+J45-J46&gt;0,J19-J20+J32-J33+J45-J46,0)</f>
        <v>0</v>
      </c>
      <c r="K47" s="133">
        <f>IF(K19-K20+K32-K33+K45-K46&gt;0,K19-K20+K32-K33+K45-K46,0)</f>
        <v>0</v>
      </c>
    </row>
    <row r="48" spans="1:11" ht="12.75">
      <c r="A48" s="300" t="s">
        <v>66</v>
      </c>
      <c r="B48" s="301"/>
      <c r="C48" s="301"/>
      <c r="D48" s="301"/>
      <c r="E48" s="301"/>
      <c r="F48" s="301"/>
      <c r="G48" s="301"/>
      <c r="H48" s="301"/>
      <c r="I48" s="1">
        <v>40</v>
      </c>
      <c r="J48" s="133">
        <f>IF(J20-J19+J33-J32+J46-J45&gt;0,J20-J19+J33-J32+J46-J45,0)</f>
        <v>957067</v>
      </c>
      <c r="K48" s="133">
        <f>IF(K20-K19+K33-K32+K46-K45&gt;0,K20-K19+K33-K32+K46-K45,0)</f>
        <v>3823282</v>
      </c>
    </row>
    <row r="49" spans="1:11" ht="12.75">
      <c r="A49" s="297" t="s">
        <v>156</v>
      </c>
      <c r="B49" s="298"/>
      <c r="C49" s="298"/>
      <c r="D49" s="298"/>
      <c r="E49" s="298"/>
      <c r="F49" s="298"/>
      <c r="G49" s="298"/>
      <c r="H49" s="298"/>
      <c r="I49" s="1">
        <v>41</v>
      </c>
      <c r="J49" s="128">
        <v>9613286</v>
      </c>
      <c r="K49" s="120">
        <v>8656219</v>
      </c>
    </row>
    <row r="50" spans="1:11" ht="12.75">
      <c r="A50" s="300" t="s">
        <v>170</v>
      </c>
      <c r="B50" s="301"/>
      <c r="C50" s="301"/>
      <c r="D50" s="301"/>
      <c r="E50" s="301"/>
      <c r="F50" s="301"/>
      <c r="G50" s="301"/>
      <c r="H50" s="301"/>
      <c r="I50" s="1">
        <v>42</v>
      </c>
      <c r="J50" s="126">
        <f>J47</f>
        <v>0</v>
      </c>
      <c r="K50" s="126">
        <f>K47</f>
        <v>0</v>
      </c>
    </row>
    <row r="51" spans="1:11" ht="12.75">
      <c r="A51" s="300" t="s">
        <v>171</v>
      </c>
      <c r="B51" s="301"/>
      <c r="C51" s="301"/>
      <c r="D51" s="301"/>
      <c r="E51" s="301"/>
      <c r="F51" s="301"/>
      <c r="G51" s="301"/>
      <c r="H51" s="301"/>
      <c r="I51" s="1">
        <v>43</v>
      </c>
      <c r="J51" s="126">
        <f>J48</f>
        <v>957067</v>
      </c>
      <c r="K51" s="126">
        <f>K48</f>
        <v>3823282</v>
      </c>
    </row>
    <row r="52" spans="1:11" ht="12.75">
      <c r="A52" s="303" t="s">
        <v>172</v>
      </c>
      <c r="B52" s="304"/>
      <c r="C52" s="304"/>
      <c r="D52" s="304"/>
      <c r="E52" s="304"/>
      <c r="F52" s="304"/>
      <c r="G52" s="304"/>
      <c r="H52" s="304"/>
      <c r="I52" s="4">
        <v>44</v>
      </c>
      <c r="J52" s="205">
        <f>J49+J50-J51</f>
        <v>8656219</v>
      </c>
      <c r="K52" s="205">
        <f>K49+K50-K51</f>
        <v>4832937</v>
      </c>
    </row>
    <row r="54" ht="12.75">
      <c r="K54" s="138"/>
    </row>
  </sheetData>
  <sheetProtection/>
  <protectedRanges>
    <protectedRange sqref="J7:J12" name="Range1"/>
    <protectedRange sqref="J14:J17" name="Range1_1"/>
    <protectedRange sqref="J28:J30 K29" name="Range1_2"/>
    <protectedRange sqref="J35:J37" name="Range1_3"/>
    <protectedRange sqref="J39:J43" name="Range1_4"/>
    <protectedRange sqref="J49" name="Range1_5"/>
  </protectedRanges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14:K17 J7:J12 J22:K26 K9:K12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18:K20 J38:K38 J31:K33 J13:K13 K7:K8 J52:K52">
      <formula1>0</formula1>
    </dataValidation>
  </dataValidations>
  <printOptions/>
  <pageMargins left="0.75" right="0.22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J11" sqref="J1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333" t="s">
        <v>191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 customHeight="1">
      <c r="A2" s="337" t="s">
        <v>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.75">
      <c r="A3" s="336" t="s">
        <v>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33.75">
      <c r="A4" s="335" t="s">
        <v>54</v>
      </c>
      <c r="B4" s="335"/>
      <c r="C4" s="335"/>
      <c r="D4" s="335"/>
      <c r="E4" s="335"/>
      <c r="F4" s="335"/>
      <c r="G4" s="335"/>
      <c r="H4" s="335"/>
      <c r="I4" s="56" t="s">
        <v>265</v>
      </c>
      <c r="J4" s="57" t="s">
        <v>302</v>
      </c>
      <c r="K4" s="57" t="s">
        <v>303</v>
      </c>
    </row>
    <row r="5" spans="1:11" ht="12.75">
      <c r="A5" s="338">
        <v>1</v>
      </c>
      <c r="B5" s="338"/>
      <c r="C5" s="338"/>
      <c r="D5" s="338"/>
      <c r="E5" s="338"/>
      <c r="F5" s="338"/>
      <c r="G5" s="338"/>
      <c r="H5" s="338"/>
      <c r="I5" s="62">
        <v>2</v>
      </c>
      <c r="J5" s="63" t="s">
        <v>269</v>
      </c>
      <c r="K5" s="63" t="s">
        <v>270</v>
      </c>
    </row>
    <row r="6" spans="1:11" ht="12.75">
      <c r="A6" s="306" t="s">
        <v>151</v>
      </c>
      <c r="B6" s="322"/>
      <c r="C6" s="322"/>
      <c r="D6" s="322"/>
      <c r="E6" s="322"/>
      <c r="F6" s="322"/>
      <c r="G6" s="322"/>
      <c r="H6" s="322"/>
      <c r="I6" s="327"/>
      <c r="J6" s="327"/>
      <c r="K6" s="328"/>
    </row>
    <row r="7" spans="1:11" ht="12.75">
      <c r="A7" s="300" t="s">
        <v>193</v>
      </c>
      <c r="B7" s="301"/>
      <c r="C7" s="301"/>
      <c r="D7" s="301"/>
      <c r="E7" s="301"/>
      <c r="F7" s="301"/>
      <c r="G7" s="301"/>
      <c r="H7" s="301"/>
      <c r="I7" s="1">
        <v>1</v>
      </c>
      <c r="J7" s="122"/>
      <c r="K7" s="6"/>
    </row>
    <row r="8" spans="1:11" ht="12.75">
      <c r="A8" s="300" t="s">
        <v>114</v>
      </c>
      <c r="B8" s="301"/>
      <c r="C8" s="301"/>
      <c r="D8" s="301"/>
      <c r="E8" s="301"/>
      <c r="F8" s="301"/>
      <c r="G8" s="301"/>
      <c r="H8" s="301"/>
      <c r="I8" s="1">
        <v>2</v>
      </c>
      <c r="J8" s="122"/>
      <c r="K8" s="6"/>
    </row>
    <row r="9" spans="1:11" ht="12.75">
      <c r="A9" s="300" t="s">
        <v>115</v>
      </c>
      <c r="B9" s="301"/>
      <c r="C9" s="301"/>
      <c r="D9" s="301"/>
      <c r="E9" s="301"/>
      <c r="F9" s="301"/>
      <c r="G9" s="301"/>
      <c r="H9" s="301"/>
      <c r="I9" s="1">
        <v>3</v>
      </c>
      <c r="J9" s="122"/>
      <c r="K9" s="6"/>
    </row>
    <row r="10" spans="1:11" ht="12.75">
      <c r="A10" s="300" t="s">
        <v>116</v>
      </c>
      <c r="B10" s="301"/>
      <c r="C10" s="301"/>
      <c r="D10" s="301"/>
      <c r="E10" s="301"/>
      <c r="F10" s="301"/>
      <c r="G10" s="301"/>
      <c r="H10" s="301"/>
      <c r="I10" s="1">
        <v>4</v>
      </c>
      <c r="J10" s="122"/>
      <c r="K10" s="6"/>
    </row>
    <row r="11" spans="1:11" ht="12.75">
      <c r="A11" s="300" t="s">
        <v>117</v>
      </c>
      <c r="B11" s="301"/>
      <c r="C11" s="301"/>
      <c r="D11" s="301"/>
      <c r="E11" s="301"/>
      <c r="F11" s="301"/>
      <c r="G11" s="301"/>
      <c r="H11" s="301"/>
      <c r="I11" s="1">
        <v>5</v>
      </c>
      <c r="J11" s="122"/>
      <c r="K11" s="6">
        <f>SUM(J11:L11)</f>
        <v>0</v>
      </c>
    </row>
    <row r="12" spans="1:11" ht="12.75">
      <c r="A12" s="297" t="s">
        <v>192</v>
      </c>
      <c r="B12" s="298"/>
      <c r="C12" s="298"/>
      <c r="D12" s="298"/>
      <c r="E12" s="298"/>
      <c r="F12" s="298"/>
      <c r="G12" s="298"/>
      <c r="H12" s="298"/>
      <c r="I12" s="1">
        <v>6</v>
      </c>
      <c r="J12" s="125"/>
      <c r="K12" s="51">
        <f>SUM(K7:K11)</f>
        <v>0</v>
      </c>
    </row>
    <row r="13" spans="1:11" ht="12.75">
      <c r="A13" s="300" t="s">
        <v>118</v>
      </c>
      <c r="B13" s="301"/>
      <c r="C13" s="301"/>
      <c r="D13" s="301"/>
      <c r="E13" s="301"/>
      <c r="F13" s="301"/>
      <c r="G13" s="301"/>
      <c r="H13" s="301"/>
      <c r="I13" s="1">
        <v>7</v>
      </c>
      <c r="J13" s="122"/>
      <c r="K13" s="6"/>
    </row>
    <row r="14" spans="1:11" ht="12.75">
      <c r="A14" s="300" t="s">
        <v>119</v>
      </c>
      <c r="B14" s="301"/>
      <c r="C14" s="301"/>
      <c r="D14" s="301"/>
      <c r="E14" s="301"/>
      <c r="F14" s="301"/>
      <c r="G14" s="301"/>
      <c r="H14" s="301"/>
      <c r="I14" s="1">
        <v>8</v>
      </c>
      <c r="J14" s="5"/>
      <c r="K14" s="6"/>
    </row>
    <row r="15" spans="1:11" ht="12.75">
      <c r="A15" s="300" t="s">
        <v>120</v>
      </c>
      <c r="B15" s="301"/>
      <c r="C15" s="301"/>
      <c r="D15" s="301"/>
      <c r="E15" s="301"/>
      <c r="F15" s="301"/>
      <c r="G15" s="301"/>
      <c r="H15" s="301"/>
      <c r="I15" s="1">
        <v>9</v>
      </c>
      <c r="J15" s="123"/>
      <c r="K15" s="6"/>
    </row>
    <row r="16" spans="1:11" ht="12.75">
      <c r="A16" s="300" t="s">
        <v>121</v>
      </c>
      <c r="B16" s="301"/>
      <c r="C16" s="301"/>
      <c r="D16" s="301"/>
      <c r="E16" s="301"/>
      <c r="F16" s="301"/>
      <c r="G16" s="301"/>
      <c r="H16" s="301"/>
      <c r="I16" s="1">
        <v>10</v>
      </c>
      <c r="J16" s="123"/>
      <c r="K16" s="6"/>
    </row>
    <row r="17" spans="1:11" ht="12.75">
      <c r="A17" s="300" t="s">
        <v>122</v>
      </c>
      <c r="B17" s="301"/>
      <c r="C17" s="301"/>
      <c r="D17" s="301"/>
      <c r="E17" s="301"/>
      <c r="F17" s="301"/>
      <c r="G17" s="301"/>
      <c r="H17" s="301"/>
      <c r="I17" s="1">
        <v>11</v>
      </c>
      <c r="J17" s="123"/>
      <c r="K17" s="6"/>
    </row>
    <row r="18" spans="1:11" ht="12.75">
      <c r="A18" s="300" t="s">
        <v>123</v>
      </c>
      <c r="B18" s="301"/>
      <c r="C18" s="301"/>
      <c r="D18" s="301"/>
      <c r="E18" s="301"/>
      <c r="F18" s="301"/>
      <c r="G18" s="301"/>
      <c r="H18" s="301"/>
      <c r="I18" s="1">
        <v>12</v>
      </c>
      <c r="J18" s="123"/>
      <c r="K18" s="6">
        <f>SUM(J15:J19)</f>
        <v>0</v>
      </c>
    </row>
    <row r="19" spans="1:11" ht="12.75">
      <c r="A19" s="297" t="s">
        <v>42</v>
      </c>
      <c r="B19" s="298"/>
      <c r="C19" s="298"/>
      <c r="D19" s="298"/>
      <c r="E19" s="298"/>
      <c r="F19" s="298"/>
      <c r="G19" s="298"/>
      <c r="H19" s="298"/>
      <c r="I19" s="1">
        <v>13</v>
      </c>
      <c r="J19" s="124"/>
      <c r="K19" s="51">
        <f>SUM(K13:K18)</f>
        <v>0</v>
      </c>
    </row>
    <row r="20" spans="1:11" ht="12.75">
      <c r="A20" s="297" t="s">
        <v>103</v>
      </c>
      <c r="B20" s="339"/>
      <c r="C20" s="339"/>
      <c r="D20" s="339"/>
      <c r="E20" s="339"/>
      <c r="F20" s="339"/>
      <c r="G20" s="339"/>
      <c r="H20" s="340"/>
      <c r="I20" s="1">
        <v>14</v>
      </c>
      <c r="J20" s="124"/>
      <c r="K20" s="51"/>
    </row>
    <row r="21" spans="1:11" ht="12.75">
      <c r="A21" s="303" t="s">
        <v>104</v>
      </c>
      <c r="B21" s="341"/>
      <c r="C21" s="341"/>
      <c r="D21" s="341"/>
      <c r="E21" s="341"/>
      <c r="F21" s="341"/>
      <c r="G21" s="341"/>
      <c r="H21" s="342"/>
      <c r="I21" s="1">
        <v>15</v>
      </c>
      <c r="J21" s="54">
        <f>IF(J19&gt;J12,J19-J12,0)</f>
        <v>0</v>
      </c>
      <c r="K21" s="51">
        <f>IF(K19&gt;K12,K19-K12,0)</f>
        <v>0</v>
      </c>
    </row>
    <row r="22" spans="1:11" ht="12.75">
      <c r="A22" s="306" t="s">
        <v>154</v>
      </c>
      <c r="B22" s="322"/>
      <c r="C22" s="322"/>
      <c r="D22" s="322"/>
      <c r="E22" s="322"/>
      <c r="F22" s="322"/>
      <c r="G22" s="322"/>
      <c r="H22" s="322"/>
      <c r="I22" s="327"/>
      <c r="J22" s="327"/>
      <c r="K22" s="328"/>
    </row>
    <row r="23" spans="1:11" ht="12.75">
      <c r="A23" s="300" t="s">
        <v>160</v>
      </c>
      <c r="B23" s="301"/>
      <c r="C23" s="301"/>
      <c r="D23" s="301"/>
      <c r="E23" s="301"/>
      <c r="F23" s="301"/>
      <c r="G23" s="301"/>
      <c r="H23" s="301"/>
      <c r="I23" s="1">
        <v>16</v>
      </c>
      <c r="J23" s="5"/>
      <c r="K23" s="6"/>
    </row>
    <row r="24" spans="1:11" ht="12.75">
      <c r="A24" s="300" t="s">
        <v>161</v>
      </c>
      <c r="B24" s="301"/>
      <c r="C24" s="301"/>
      <c r="D24" s="301"/>
      <c r="E24" s="301"/>
      <c r="F24" s="301"/>
      <c r="G24" s="301"/>
      <c r="H24" s="301"/>
      <c r="I24" s="1">
        <v>17</v>
      </c>
      <c r="J24" s="122"/>
      <c r="K24" s="6"/>
    </row>
    <row r="25" spans="1:11" ht="12.75">
      <c r="A25" s="300" t="s">
        <v>304</v>
      </c>
      <c r="B25" s="301"/>
      <c r="C25" s="301"/>
      <c r="D25" s="301"/>
      <c r="E25" s="301"/>
      <c r="F25" s="301"/>
      <c r="G25" s="301"/>
      <c r="H25" s="301"/>
      <c r="I25" s="1">
        <v>18</v>
      </c>
      <c r="J25" s="122"/>
      <c r="K25" s="6"/>
    </row>
    <row r="26" spans="1:11" ht="12.75">
      <c r="A26" s="300" t="s">
        <v>305</v>
      </c>
      <c r="B26" s="301"/>
      <c r="C26" s="301"/>
      <c r="D26" s="301"/>
      <c r="E26" s="301"/>
      <c r="F26" s="301"/>
      <c r="G26" s="301"/>
      <c r="H26" s="301"/>
      <c r="I26" s="1">
        <v>19</v>
      </c>
      <c r="J26" s="122"/>
      <c r="K26" s="6"/>
    </row>
    <row r="27" spans="1:11" ht="12.75">
      <c r="A27" s="300" t="s">
        <v>162</v>
      </c>
      <c r="B27" s="301"/>
      <c r="C27" s="301"/>
      <c r="D27" s="301"/>
      <c r="E27" s="301"/>
      <c r="F27" s="301"/>
      <c r="G27" s="301"/>
      <c r="H27" s="301"/>
      <c r="I27" s="1">
        <v>20</v>
      </c>
      <c r="J27" s="5"/>
      <c r="K27" s="6"/>
    </row>
    <row r="28" spans="1:11" ht="12.75">
      <c r="A28" s="297" t="s">
        <v>109</v>
      </c>
      <c r="B28" s="298"/>
      <c r="C28" s="298"/>
      <c r="D28" s="298"/>
      <c r="E28" s="298"/>
      <c r="F28" s="298"/>
      <c r="G28" s="298"/>
      <c r="H28" s="298"/>
      <c r="I28" s="1">
        <v>21</v>
      </c>
      <c r="J28" s="54"/>
      <c r="K28" s="51">
        <f>SUM(K23:K27)</f>
        <v>0</v>
      </c>
    </row>
    <row r="29" spans="1:11" ht="12.75">
      <c r="A29" s="300" t="s">
        <v>2</v>
      </c>
      <c r="B29" s="301"/>
      <c r="C29" s="301"/>
      <c r="D29" s="301"/>
      <c r="E29" s="301"/>
      <c r="F29" s="301"/>
      <c r="G29" s="301"/>
      <c r="H29" s="301"/>
      <c r="I29" s="1">
        <v>22</v>
      </c>
      <c r="J29" s="5"/>
      <c r="K29" s="6"/>
    </row>
    <row r="30" spans="1:11" ht="12.75">
      <c r="A30" s="300" t="s">
        <v>3</v>
      </c>
      <c r="B30" s="301"/>
      <c r="C30" s="301"/>
      <c r="D30" s="301"/>
      <c r="E30" s="301"/>
      <c r="F30" s="301"/>
      <c r="G30" s="301"/>
      <c r="H30" s="301"/>
      <c r="I30" s="1">
        <v>23</v>
      </c>
      <c r="J30" s="5"/>
      <c r="K30" s="6"/>
    </row>
    <row r="31" spans="1:11" ht="12.75">
      <c r="A31" s="300" t="s">
        <v>4</v>
      </c>
      <c r="B31" s="301"/>
      <c r="C31" s="301"/>
      <c r="D31" s="301"/>
      <c r="E31" s="301"/>
      <c r="F31" s="301"/>
      <c r="G31" s="301"/>
      <c r="H31" s="301"/>
      <c r="I31" s="1">
        <v>24</v>
      </c>
      <c r="J31" s="5"/>
      <c r="K31" s="6"/>
    </row>
    <row r="32" spans="1:11" ht="12.75">
      <c r="A32" s="297" t="s">
        <v>43</v>
      </c>
      <c r="B32" s="298"/>
      <c r="C32" s="298"/>
      <c r="D32" s="298"/>
      <c r="E32" s="298"/>
      <c r="F32" s="298"/>
      <c r="G32" s="298"/>
      <c r="H32" s="298"/>
      <c r="I32" s="1">
        <v>25</v>
      </c>
      <c r="J32" s="54">
        <f>SUM(J29:J31)</f>
        <v>0</v>
      </c>
      <c r="K32" s="51">
        <f>SUM(K29:K31)</f>
        <v>0</v>
      </c>
    </row>
    <row r="33" spans="1:11" ht="12.75">
      <c r="A33" s="297" t="s">
        <v>105</v>
      </c>
      <c r="B33" s="298"/>
      <c r="C33" s="298"/>
      <c r="D33" s="298"/>
      <c r="E33" s="298"/>
      <c r="F33" s="298"/>
      <c r="G33" s="298"/>
      <c r="H33" s="298"/>
      <c r="I33" s="1">
        <v>26</v>
      </c>
      <c r="J33" s="54">
        <f>IF(J28&gt;J32,J28-J32,0)</f>
        <v>0</v>
      </c>
      <c r="K33" s="51">
        <f>IF(K28&gt;K32,K28-K32,0)</f>
        <v>0</v>
      </c>
    </row>
    <row r="34" spans="1:11" ht="12.75">
      <c r="A34" s="297" t="s">
        <v>106</v>
      </c>
      <c r="B34" s="298"/>
      <c r="C34" s="298"/>
      <c r="D34" s="298"/>
      <c r="E34" s="298"/>
      <c r="F34" s="298"/>
      <c r="G34" s="298"/>
      <c r="H34" s="298"/>
      <c r="I34" s="1">
        <v>27</v>
      </c>
      <c r="J34" s="54">
        <f>IF(J32&gt;J28,J32-J28,0)</f>
        <v>0</v>
      </c>
      <c r="K34" s="51">
        <f>IF(K32&gt;K28,K32-K28,0)</f>
        <v>0</v>
      </c>
    </row>
    <row r="35" spans="1:11" ht="12.75">
      <c r="A35" s="306" t="s">
        <v>155</v>
      </c>
      <c r="B35" s="322"/>
      <c r="C35" s="322"/>
      <c r="D35" s="322"/>
      <c r="E35" s="322"/>
      <c r="F35" s="322"/>
      <c r="G35" s="322"/>
      <c r="H35" s="322"/>
      <c r="I35" s="327">
        <v>0</v>
      </c>
      <c r="J35" s="327"/>
      <c r="K35" s="328"/>
    </row>
    <row r="36" spans="1:11" ht="12.75">
      <c r="A36" s="300" t="s">
        <v>169</v>
      </c>
      <c r="B36" s="301"/>
      <c r="C36" s="301"/>
      <c r="D36" s="301"/>
      <c r="E36" s="301"/>
      <c r="F36" s="301"/>
      <c r="G36" s="301"/>
      <c r="H36" s="301"/>
      <c r="I36" s="1">
        <v>28</v>
      </c>
      <c r="J36" s="5"/>
      <c r="K36" s="6"/>
    </row>
    <row r="37" spans="1:11" ht="12.75">
      <c r="A37" s="300" t="s">
        <v>24</v>
      </c>
      <c r="B37" s="301"/>
      <c r="C37" s="301"/>
      <c r="D37" s="301"/>
      <c r="E37" s="301"/>
      <c r="F37" s="301"/>
      <c r="G37" s="301"/>
      <c r="H37" s="301"/>
      <c r="I37" s="1">
        <v>29</v>
      </c>
      <c r="J37" s="5"/>
      <c r="K37" s="6"/>
    </row>
    <row r="38" spans="1:11" ht="12.75">
      <c r="A38" s="300" t="s">
        <v>25</v>
      </c>
      <c r="B38" s="301"/>
      <c r="C38" s="301"/>
      <c r="D38" s="301"/>
      <c r="E38" s="301"/>
      <c r="F38" s="301"/>
      <c r="G38" s="301"/>
      <c r="H38" s="301"/>
      <c r="I38" s="1">
        <v>30</v>
      </c>
      <c r="J38" s="5"/>
      <c r="K38" s="6"/>
    </row>
    <row r="39" spans="1:11" ht="12.75">
      <c r="A39" s="297" t="s">
        <v>44</v>
      </c>
      <c r="B39" s="298"/>
      <c r="C39" s="298"/>
      <c r="D39" s="298"/>
      <c r="E39" s="298"/>
      <c r="F39" s="298"/>
      <c r="G39" s="298"/>
      <c r="H39" s="298"/>
      <c r="I39" s="1">
        <v>31</v>
      </c>
      <c r="J39" s="54">
        <f>SUM(J36:J38)</f>
        <v>0</v>
      </c>
      <c r="K39" s="51">
        <f>SUM(K36:K38)</f>
        <v>0</v>
      </c>
    </row>
    <row r="40" spans="1:11" ht="12.75">
      <c r="A40" s="300" t="s">
        <v>26</v>
      </c>
      <c r="B40" s="301"/>
      <c r="C40" s="301"/>
      <c r="D40" s="301"/>
      <c r="E40" s="301"/>
      <c r="F40" s="301"/>
      <c r="G40" s="301"/>
      <c r="H40" s="301"/>
      <c r="I40" s="1">
        <v>32</v>
      </c>
      <c r="J40" s="5"/>
      <c r="K40" s="6"/>
    </row>
    <row r="41" spans="1:11" ht="12.75">
      <c r="A41" s="300" t="s">
        <v>27</v>
      </c>
      <c r="B41" s="301"/>
      <c r="C41" s="301"/>
      <c r="D41" s="301"/>
      <c r="E41" s="301"/>
      <c r="F41" s="301"/>
      <c r="G41" s="301"/>
      <c r="H41" s="301"/>
      <c r="I41" s="1">
        <v>33</v>
      </c>
      <c r="J41" s="5"/>
      <c r="K41" s="6"/>
    </row>
    <row r="42" spans="1:11" ht="12.75">
      <c r="A42" s="300" t="s">
        <v>28</v>
      </c>
      <c r="B42" s="301"/>
      <c r="C42" s="301"/>
      <c r="D42" s="301"/>
      <c r="E42" s="301"/>
      <c r="F42" s="301"/>
      <c r="G42" s="301"/>
      <c r="H42" s="301"/>
      <c r="I42" s="1">
        <v>34</v>
      </c>
      <c r="J42" s="5"/>
      <c r="K42" s="6"/>
    </row>
    <row r="43" spans="1:11" ht="12.75">
      <c r="A43" s="300" t="s">
        <v>29</v>
      </c>
      <c r="B43" s="301"/>
      <c r="C43" s="301"/>
      <c r="D43" s="301"/>
      <c r="E43" s="301"/>
      <c r="F43" s="301"/>
      <c r="G43" s="301"/>
      <c r="H43" s="301"/>
      <c r="I43" s="1">
        <v>35</v>
      </c>
      <c r="J43" s="5"/>
      <c r="K43" s="6"/>
    </row>
    <row r="44" spans="1:11" ht="12.75">
      <c r="A44" s="300" t="s">
        <v>30</v>
      </c>
      <c r="B44" s="301"/>
      <c r="C44" s="301"/>
      <c r="D44" s="301"/>
      <c r="E44" s="301"/>
      <c r="F44" s="301"/>
      <c r="G44" s="301"/>
      <c r="H44" s="301"/>
      <c r="I44" s="1">
        <v>36</v>
      </c>
      <c r="J44" s="5"/>
      <c r="K44" s="6"/>
    </row>
    <row r="45" spans="1:11" ht="12.75">
      <c r="A45" s="297" t="s">
        <v>143</v>
      </c>
      <c r="B45" s="298"/>
      <c r="C45" s="298"/>
      <c r="D45" s="298"/>
      <c r="E45" s="298"/>
      <c r="F45" s="298"/>
      <c r="G45" s="298"/>
      <c r="H45" s="298"/>
      <c r="I45" s="1">
        <v>37</v>
      </c>
      <c r="J45" s="54">
        <f>SUM(J40:J44)</f>
        <v>0</v>
      </c>
      <c r="K45" s="51">
        <f>SUM(K40:K44)</f>
        <v>0</v>
      </c>
    </row>
    <row r="46" spans="1:11" ht="12.75">
      <c r="A46" s="297" t="s">
        <v>157</v>
      </c>
      <c r="B46" s="298"/>
      <c r="C46" s="298"/>
      <c r="D46" s="298"/>
      <c r="E46" s="298"/>
      <c r="F46" s="298"/>
      <c r="G46" s="298"/>
      <c r="H46" s="298"/>
      <c r="I46" s="1">
        <v>38</v>
      </c>
      <c r="J46" s="54">
        <f>IF(J39&gt;J45,J39-J45,0)</f>
        <v>0</v>
      </c>
      <c r="K46" s="51">
        <f>IF(K39&gt;K45,K39-K45,0)</f>
        <v>0</v>
      </c>
    </row>
    <row r="47" spans="1:11" ht="12.75">
      <c r="A47" s="297" t="s">
        <v>158</v>
      </c>
      <c r="B47" s="298"/>
      <c r="C47" s="298"/>
      <c r="D47" s="298"/>
      <c r="E47" s="298"/>
      <c r="F47" s="298"/>
      <c r="G47" s="298"/>
      <c r="H47" s="298"/>
      <c r="I47" s="1">
        <v>39</v>
      </c>
      <c r="J47" s="54">
        <f>IF(J45&gt;J39,J45-J39,0)</f>
        <v>0</v>
      </c>
      <c r="K47" s="51">
        <f>IF(K45&gt;K39,K45-K39,0)</f>
        <v>0</v>
      </c>
    </row>
    <row r="48" spans="1:11" ht="12.75">
      <c r="A48" s="297" t="s">
        <v>144</v>
      </c>
      <c r="B48" s="298"/>
      <c r="C48" s="298"/>
      <c r="D48" s="298"/>
      <c r="E48" s="298"/>
      <c r="F48" s="298"/>
      <c r="G48" s="298"/>
      <c r="H48" s="298"/>
      <c r="I48" s="1">
        <v>40</v>
      </c>
      <c r="J48" s="54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97" t="s">
        <v>14</v>
      </c>
      <c r="B49" s="298"/>
      <c r="C49" s="298"/>
      <c r="D49" s="298"/>
      <c r="E49" s="298"/>
      <c r="F49" s="298"/>
      <c r="G49" s="298"/>
      <c r="H49" s="298"/>
      <c r="I49" s="1">
        <v>41</v>
      </c>
      <c r="J49" s="54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97" t="s">
        <v>156</v>
      </c>
      <c r="B50" s="298"/>
      <c r="C50" s="298"/>
      <c r="D50" s="298"/>
      <c r="E50" s="298"/>
      <c r="F50" s="298"/>
      <c r="G50" s="298"/>
      <c r="H50" s="298"/>
      <c r="I50" s="1">
        <v>42</v>
      </c>
      <c r="J50" s="5"/>
      <c r="K50" s="6"/>
    </row>
    <row r="51" spans="1:11" ht="12.75">
      <c r="A51" s="297" t="s">
        <v>170</v>
      </c>
      <c r="B51" s="298"/>
      <c r="C51" s="298"/>
      <c r="D51" s="298"/>
      <c r="E51" s="298"/>
      <c r="F51" s="298"/>
      <c r="G51" s="298"/>
      <c r="H51" s="298"/>
      <c r="I51" s="1">
        <v>43</v>
      </c>
      <c r="J51" s="5"/>
      <c r="K51" s="6"/>
    </row>
    <row r="52" spans="1:11" ht="12.75">
      <c r="A52" s="297" t="s">
        <v>171</v>
      </c>
      <c r="B52" s="298"/>
      <c r="C52" s="298"/>
      <c r="D52" s="298"/>
      <c r="E52" s="298"/>
      <c r="F52" s="298"/>
      <c r="G52" s="298"/>
      <c r="H52" s="298"/>
      <c r="I52" s="1">
        <v>44</v>
      </c>
      <c r="J52" s="5"/>
      <c r="K52" s="6"/>
    </row>
    <row r="53" spans="1:11" ht="12.75">
      <c r="A53" s="303" t="s">
        <v>172</v>
      </c>
      <c r="B53" s="304"/>
      <c r="C53" s="304"/>
      <c r="D53" s="304"/>
      <c r="E53" s="304"/>
      <c r="F53" s="304"/>
      <c r="G53" s="304"/>
      <c r="H53" s="304"/>
      <c r="I53" s="4">
        <v>45</v>
      </c>
      <c r="J53" s="55">
        <f>J50+J51-J52</f>
        <v>0</v>
      </c>
      <c r="K53" s="53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0" sqref="K10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10" width="9.140625" style="66" customWidth="1"/>
    <col min="11" max="11" width="9.57421875" style="66" bestFit="1" customWidth="1"/>
    <col min="12" max="16384" width="9.140625" style="66" customWidth="1"/>
  </cols>
  <sheetData>
    <row r="1" spans="1:12" ht="12.75">
      <c r="A1" s="349" t="s">
        <v>267</v>
      </c>
      <c r="B1" s="350"/>
      <c r="C1" s="350"/>
      <c r="D1" s="350"/>
      <c r="E1" s="350"/>
      <c r="F1" s="350"/>
      <c r="G1" s="350"/>
      <c r="H1" s="350"/>
      <c r="I1" s="350"/>
      <c r="J1" s="350"/>
      <c r="K1" s="351"/>
      <c r="L1" s="65"/>
    </row>
    <row r="2" spans="1:12" ht="15.75">
      <c r="A2" s="40"/>
      <c r="B2" s="64"/>
      <c r="C2" s="360" t="s">
        <v>268</v>
      </c>
      <c r="D2" s="360"/>
      <c r="E2" s="67">
        <v>40909</v>
      </c>
      <c r="F2" s="41" t="s">
        <v>237</v>
      </c>
      <c r="G2" s="361">
        <v>41274</v>
      </c>
      <c r="H2" s="362"/>
      <c r="I2" s="64"/>
      <c r="J2" s="64"/>
      <c r="K2" s="64"/>
      <c r="L2" s="68"/>
    </row>
    <row r="3" spans="1:11" ht="23.25">
      <c r="A3" s="363" t="s">
        <v>54</v>
      </c>
      <c r="B3" s="363"/>
      <c r="C3" s="363"/>
      <c r="D3" s="363"/>
      <c r="E3" s="363"/>
      <c r="F3" s="363"/>
      <c r="G3" s="363"/>
      <c r="H3" s="363"/>
      <c r="I3" s="71" t="s">
        <v>291</v>
      </c>
      <c r="J3" s="72" t="s">
        <v>145</v>
      </c>
      <c r="K3" s="72" t="s">
        <v>146</v>
      </c>
    </row>
    <row r="4" spans="1:11" ht="12.75">
      <c r="A4" s="364">
        <v>1</v>
      </c>
      <c r="B4" s="364"/>
      <c r="C4" s="364"/>
      <c r="D4" s="364"/>
      <c r="E4" s="364"/>
      <c r="F4" s="364"/>
      <c r="G4" s="364"/>
      <c r="H4" s="364"/>
      <c r="I4" s="74">
        <v>2</v>
      </c>
      <c r="J4" s="73" t="s">
        <v>269</v>
      </c>
      <c r="K4" s="73" t="s">
        <v>270</v>
      </c>
    </row>
    <row r="5" spans="1:11" ht="12.75">
      <c r="A5" s="352" t="s">
        <v>271</v>
      </c>
      <c r="B5" s="353"/>
      <c r="C5" s="353"/>
      <c r="D5" s="353"/>
      <c r="E5" s="353"/>
      <c r="F5" s="353"/>
      <c r="G5" s="353"/>
      <c r="H5" s="353"/>
      <c r="I5" s="42">
        <v>1</v>
      </c>
      <c r="J5" s="43">
        <v>365478120</v>
      </c>
      <c r="K5" s="43">
        <v>365478120</v>
      </c>
    </row>
    <row r="6" spans="1:11" ht="12.75">
      <c r="A6" s="352" t="s">
        <v>272</v>
      </c>
      <c r="B6" s="353"/>
      <c r="C6" s="353"/>
      <c r="D6" s="353"/>
      <c r="E6" s="353"/>
      <c r="F6" s="353"/>
      <c r="G6" s="353"/>
      <c r="H6" s="353"/>
      <c r="I6" s="42">
        <v>2</v>
      </c>
      <c r="J6" s="44"/>
      <c r="K6" s="44"/>
    </row>
    <row r="7" spans="1:11" ht="12.75">
      <c r="A7" s="352" t="s">
        <v>273</v>
      </c>
      <c r="B7" s="353"/>
      <c r="C7" s="353"/>
      <c r="D7" s="353"/>
      <c r="E7" s="353"/>
      <c r="F7" s="353"/>
      <c r="G7" s="353"/>
      <c r="H7" s="353"/>
      <c r="I7" s="42">
        <v>3</v>
      </c>
      <c r="J7" s="44">
        <v>819827</v>
      </c>
      <c r="K7" s="44">
        <v>1407717</v>
      </c>
    </row>
    <row r="8" spans="1:11" ht="12.75">
      <c r="A8" s="352" t="s">
        <v>274</v>
      </c>
      <c r="B8" s="353"/>
      <c r="C8" s="353"/>
      <c r="D8" s="353"/>
      <c r="E8" s="353"/>
      <c r="F8" s="353"/>
      <c r="G8" s="353"/>
      <c r="H8" s="353"/>
      <c r="I8" s="42">
        <v>4</v>
      </c>
      <c r="J8" s="44"/>
      <c r="K8" s="44"/>
    </row>
    <row r="9" spans="1:11" ht="12.75">
      <c r="A9" s="352" t="s">
        <v>275</v>
      </c>
      <c r="B9" s="353"/>
      <c r="C9" s="353"/>
      <c r="D9" s="353"/>
      <c r="E9" s="353"/>
      <c r="F9" s="353"/>
      <c r="G9" s="353"/>
      <c r="H9" s="353"/>
      <c r="I9" s="42">
        <v>5</v>
      </c>
      <c r="J9" s="44">
        <v>11186756</v>
      </c>
      <c r="K9" s="44">
        <f>RDG!L49</f>
        <v>3924923</v>
      </c>
    </row>
    <row r="10" spans="1:11" ht="12.75">
      <c r="A10" s="352" t="s">
        <v>276</v>
      </c>
      <c r="B10" s="353"/>
      <c r="C10" s="353"/>
      <c r="D10" s="353"/>
      <c r="E10" s="353"/>
      <c r="F10" s="353"/>
      <c r="G10" s="353"/>
      <c r="H10" s="353"/>
      <c r="I10" s="42">
        <v>6</v>
      </c>
      <c r="J10" s="44"/>
      <c r="K10" s="44"/>
    </row>
    <row r="11" spans="1:11" ht="12.75">
      <c r="A11" s="352" t="s">
        <v>277</v>
      </c>
      <c r="B11" s="353"/>
      <c r="C11" s="353"/>
      <c r="D11" s="353"/>
      <c r="E11" s="353"/>
      <c r="F11" s="353"/>
      <c r="G11" s="353"/>
      <c r="H11" s="353"/>
      <c r="I11" s="42">
        <v>7</v>
      </c>
      <c r="J11" s="44"/>
      <c r="K11" s="44"/>
    </row>
    <row r="12" spans="1:11" ht="12.75">
      <c r="A12" s="352" t="s">
        <v>278</v>
      </c>
      <c r="B12" s="353"/>
      <c r="C12" s="353"/>
      <c r="D12" s="353"/>
      <c r="E12" s="353"/>
      <c r="F12" s="353"/>
      <c r="G12" s="353"/>
      <c r="H12" s="353"/>
      <c r="I12" s="42">
        <v>8</v>
      </c>
      <c r="J12" s="44"/>
      <c r="K12" s="44"/>
    </row>
    <row r="13" spans="1:11" ht="12.75">
      <c r="A13" s="352" t="s">
        <v>279</v>
      </c>
      <c r="B13" s="353"/>
      <c r="C13" s="353"/>
      <c r="D13" s="353"/>
      <c r="E13" s="353"/>
      <c r="F13" s="353"/>
      <c r="G13" s="353"/>
      <c r="H13" s="353"/>
      <c r="I13" s="42">
        <v>9</v>
      </c>
      <c r="J13" s="44"/>
      <c r="K13" s="44"/>
    </row>
    <row r="14" spans="1:11" ht="12.75">
      <c r="A14" s="354" t="s">
        <v>280</v>
      </c>
      <c r="B14" s="355"/>
      <c r="C14" s="355"/>
      <c r="D14" s="355"/>
      <c r="E14" s="355"/>
      <c r="F14" s="355"/>
      <c r="G14" s="355"/>
      <c r="H14" s="355"/>
      <c r="I14" s="42">
        <v>10</v>
      </c>
      <c r="J14" s="69">
        <f>SUM(J5:J13)</f>
        <v>377484703</v>
      </c>
      <c r="K14" s="69">
        <f>SUM(K5:K13)</f>
        <v>370810760</v>
      </c>
    </row>
    <row r="15" spans="1:11" ht="12.75">
      <c r="A15" s="352" t="s">
        <v>281</v>
      </c>
      <c r="B15" s="353"/>
      <c r="C15" s="353"/>
      <c r="D15" s="353"/>
      <c r="E15" s="353"/>
      <c r="F15" s="353"/>
      <c r="G15" s="353"/>
      <c r="H15" s="353"/>
      <c r="I15" s="42">
        <v>11</v>
      </c>
      <c r="J15" s="44"/>
      <c r="K15" s="44"/>
    </row>
    <row r="16" spans="1:11" ht="12.75">
      <c r="A16" s="352" t="s">
        <v>282</v>
      </c>
      <c r="B16" s="353"/>
      <c r="C16" s="353"/>
      <c r="D16" s="353"/>
      <c r="E16" s="353"/>
      <c r="F16" s="353"/>
      <c r="G16" s="353"/>
      <c r="H16" s="353"/>
      <c r="I16" s="42">
        <v>12</v>
      </c>
      <c r="J16" s="44"/>
      <c r="K16" s="44"/>
    </row>
    <row r="17" spans="1:11" ht="12.75">
      <c r="A17" s="352" t="s">
        <v>283</v>
      </c>
      <c r="B17" s="353"/>
      <c r="C17" s="353"/>
      <c r="D17" s="353"/>
      <c r="E17" s="353"/>
      <c r="F17" s="353"/>
      <c r="G17" s="353"/>
      <c r="H17" s="353"/>
      <c r="I17" s="42">
        <v>13</v>
      </c>
      <c r="J17" s="44"/>
      <c r="K17" s="44"/>
    </row>
    <row r="18" spans="1:11" ht="12.75">
      <c r="A18" s="352" t="s">
        <v>284</v>
      </c>
      <c r="B18" s="353"/>
      <c r="C18" s="353"/>
      <c r="D18" s="353"/>
      <c r="E18" s="353"/>
      <c r="F18" s="353"/>
      <c r="G18" s="353"/>
      <c r="H18" s="353"/>
      <c r="I18" s="42">
        <v>14</v>
      </c>
      <c r="J18" s="44"/>
      <c r="K18" s="44"/>
    </row>
    <row r="19" spans="1:11" ht="12.75">
      <c r="A19" s="352" t="s">
        <v>285</v>
      </c>
      <c r="B19" s="353"/>
      <c r="C19" s="353"/>
      <c r="D19" s="353"/>
      <c r="E19" s="353"/>
      <c r="F19" s="353"/>
      <c r="G19" s="353"/>
      <c r="H19" s="353"/>
      <c r="I19" s="42">
        <v>15</v>
      </c>
      <c r="J19" s="44"/>
      <c r="K19" s="44"/>
    </row>
    <row r="20" spans="1:11" ht="12.75">
      <c r="A20" s="352" t="s">
        <v>286</v>
      </c>
      <c r="B20" s="353"/>
      <c r="C20" s="353"/>
      <c r="D20" s="353"/>
      <c r="E20" s="353"/>
      <c r="F20" s="353"/>
      <c r="G20" s="353"/>
      <c r="H20" s="353"/>
      <c r="I20" s="42">
        <v>16</v>
      </c>
      <c r="J20" s="44"/>
      <c r="K20" s="44"/>
    </row>
    <row r="21" spans="1:11" ht="12.75">
      <c r="A21" s="354" t="s">
        <v>287</v>
      </c>
      <c r="B21" s="355"/>
      <c r="C21" s="355"/>
      <c r="D21" s="355"/>
      <c r="E21" s="355"/>
      <c r="F21" s="355"/>
      <c r="G21" s="355"/>
      <c r="H21" s="355"/>
      <c r="I21" s="42">
        <v>17</v>
      </c>
      <c r="J21" s="70">
        <f>SUM(J15:J20)</f>
        <v>0</v>
      </c>
      <c r="K21" s="70">
        <f>SUM(K15:K20)</f>
        <v>0</v>
      </c>
    </row>
    <row r="22" spans="1:11" ht="12.75">
      <c r="A22" s="356"/>
      <c r="B22" s="357"/>
      <c r="C22" s="357"/>
      <c r="D22" s="357"/>
      <c r="E22" s="357"/>
      <c r="F22" s="357"/>
      <c r="G22" s="357"/>
      <c r="H22" s="357"/>
      <c r="I22" s="358"/>
      <c r="J22" s="358"/>
      <c r="K22" s="359"/>
    </row>
    <row r="23" spans="1:11" ht="12.75">
      <c r="A23" s="343" t="s">
        <v>288</v>
      </c>
      <c r="B23" s="344"/>
      <c r="C23" s="344"/>
      <c r="D23" s="344"/>
      <c r="E23" s="344"/>
      <c r="F23" s="344"/>
      <c r="G23" s="344"/>
      <c r="H23" s="344"/>
      <c r="I23" s="45">
        <v>18</v>
      </c>
      <c r="J23" s="43"/>
      <c r="K23" s="43"/>
    </row>
    <row r="24" spans="1:11" ht="17.25" customHeight="1">
      <c r="A24" s="345" t="s">
        <v>289</v>
      </c>
      <c r="B24" s="346"/>
      <c r="C24" s="346"/>
      <c r="D24" s="346"/>
      <c r="E24" s="346"/>
      <c r="F24" s="346"/>
      <c r="G24" s="346"/>
      <c r="H24" s="346"/>
      <c r="I24" s="46">
        <v>19</v>
      </c>
      <c r="J24" s="70"/>
      <c r="K24" s="70"/>
    </row>
    <row r="25" spans="1:11" ht="30" customHeight="1">
      <c r="A25" s="347" t="s">
        <v>290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</row>
  </sheetData>
  <sheetProtection/>
  <protectedRanges>
    <protectedRange sqref="G2:H2" name="Range1"/>
    <protectedRange sqref="E2" name="Range1_1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65" t="s">
        <v>266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66" t="s">
        <v>299</v>
      </c>
      <c r="B4" s="367"/>
      <c r="C4" s="367"/>
      <c r="D4" s="367"/>
      <c r="E4" s="367"/>
      <c r="F4" s="367"/>
      <c r="G4" s="367"/>
      <c r="H4" s="367"/>
      <c r="I4" s="367"/>
      <c r="J4" s="368"/>
    </row>
    <row r="5" spans="1:10" ht="12.75" customHeight="1">
      <c r="A5" s="369"/>
      <c r="B5" s="370"/>
      <c r="C5" s="370"/>
      <c r="D5" s="370"/>
      <c r="E5" s="370"/>
      <c r="F5" s="370"/>
      <c r="G5" s="370"/>
      <c r="H5" s="370"/>
      <c r="I5" s="370"/>
      <c r="J5" s="371"/>
    </row>
    <row r="6" spans="1:10" ht="12.75" customHeight="1">
      <c r="A6" s="369"/>
      <c r="B6" s="370"/>
      <c r="C6" s="370"/>
      <c r="D6" s="370"/>
      <c r="E6" s="370"/>
      <c r="F6" s="370"/>
      <c r="G6" s="370"/>
      <c r="H6" s="370"/>
      <c r="I6" s="370"/>
      <c r="J6" s="371"/>
    </row>
    <row r="7" spans="1:10" ht="12.75" customHeight="1">
      <c r="A7" s="369"/>
      <c r="B7" s="370"/>
      <c r="C7" s="370"/>
      <c r="D7" s="370"/>
      <c r="E7" s="370"/>
      <c r="F7" s="370"/>
      <c r="G7" s="370"/>
      <c r="H7" s="370"/>
      <c r="I7" s="370"/>
      <c r="J7" s="371"/>
    </row>
    <row r="8" spans="1:10" ht="12.75" customHeight="1">
      <c r="A8" s="369"/>
      <c r="B8" s="370"/>
      <c r="C8" s="370"/>
      <c r="D8" s="370"/>
      <c r="E8" s="370"/>
      <c r="F8" s="370"/>
      <c r="G8" s="370"/>
      <c r="H8" s="370"/>
      <c r="I8" s="370"/>
      <c r="J8" s="371"/>
    </row>
    <row r="9" spans="1:10" ht="12.75" customHeight="1">
      <c r="A9" s="369"/>
      <c r="B9" s="370"/>
      <c r="C9" s="370"/>
      <c r="D9" s="370"/>
      <c r="E9" s="370"/>
      <c r="F9" s="370"/>
      <c r="G9" s="370"/>
      <c r="H9" s="370"/>
      <c r="I9" s="370"/>
      <c r="J9" s="371"/>
    </row>
    <row r="10" spans="1:10" ht="12.75" customHeight="1">
      <c r="A10" s="369"/>
      <c r="B10" s="370"/>
      <c r="C10" s="370"/>
      <c r="D10" s="370"/>
      <c r="E10" s="370"/>
      <c r="F10" s="370"/>
      <c r="G10" s="370"/>
      <c r="H10" s="370"/>
      <c r="I10" s="370"/>
      <c r="J10" s="371"/>
    </row>
    <row r="11" spans="1:10" ht="12.75">
      <c r="A11" s="372"/>
      <c r="B11" s="372"/>
      <c r="C11" s="372"/>
      <c r="D11" s="372"/>
      <c r="E11" s="372"/>
      <c r="F11" s="372"/>
      <c r="G11" s="372"/>
      <c r="H11" s="372"/>
      <c r="I11" s="372"/>
      <c r="J11" s="372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2013-02-13T12:21:58Z</cp:lastPrinted>
  <dcterms:created xsi:type="dcterms:W3CDTF">2008-10-17T11:51:54Z</dcterms:created>
  <dcterms:modified xsi:type="dcterms:W3CDTF">2013-02-13T14:47:21Z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